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1475"/>
  </bookViews>
  <sheets>
    <sheet name="2023年减免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<sst xmlns="http://schemas.openxmlformats.org/spreadsheetml/2006/main" count="1493" uniqueCount="1277">
  <si>
    <t>2023年铁山区公租房家庭租金减免汇总表</t>
  </si>
  <si>
    <t>制表单位（人）：市众邦资管公司</t>
  </si>
  <si>
    <t>收表单位（人）：市住房保障中心</t>
  </si>
  <si>
    <t>序号</t>
  </si>
  <si>
    <t>姓名</t>
  </si>
  <si>
    <t>申请人身份证号码</t>
  </si>
  <si>
    <t>申请家庭人口情况</t>
  </si>
  <si>
    <t>申请家庭承租公租房情况</t>
  </si>
  <si>
    <t>保障面积标准</t>
  </si>
  <si>
    <t>居住地地段市场租金标准</t>
  </si>
  <si>
    <t>应保障面积</t>
  </si>
  <si>
    <t>租金减免</t>
  </si>
  <si>
    <t>常住直系亲属人口</t>
  </si>
  <si>
    <t>保障人口</t>
  </si>
  <si>
    <t>起租时间</t>
  </si>
  <si>
    <t>地址</t>
  </si>
  <si>
    <t>建筑
面积</t>
  </si>
  <si>
    <t>有效建筑面积</t>
  </si>
  <si>
    <t>租金</t>
  </si>
  <si>
    <t>月减免金额</t>
  </si>
  <si>
    <t>低保人口</t>
  </si>
  <si>
    <t>低收入人口</t>
  </si>
  <si>
    <t>其他收入人口</t>
  </si>
  <si>
    <t>优抚对象</t>
  </si>
  <si>
    <t>年度</t>
  </si>
  <si>
    <t>月份</t>
  </si>
  <si>
    <t>低保</t>
  </si>
  <si>
    <t>低收入</t>
  </si>
  <si>
    <t>其他收入</t>
  </si>
  <si>
    <t>月租金</t>
  </si>
  <si>
    <t>计租月数</t>
  </si>
  <si>
    <t>年度
租金</t>
  </si>
  <si>
    <t>月低保</t>
  </si>
  <si>
    <t>月低收入</t>
  </si>
  <si>
    <t>月其他收入</t>
  </si>
  <si>
    <t>月小计</t>
  </si>
  <si>
    <t>月数</t>
  </si>
  <si>
    <t>年度合计</t>
  </si>
  <si>
    <t>420203********2933</t>
  </si>
  <si>
    <t>企业小区7-1-101</t>
  </si>
  <si>
    <t>420203********3713</t>
  </si>
  <si>
    <t>企业小区7-1-102</t>
  </si>
  <si>
    <t>420203********3354</t>
  </si>
  <si>
    <t>企业小区7-1-103</t>
  </si>
  <si>
    <t>420202********1291</t>
  </si>
  <si>
    <t>企业小区7-1-203</t>
  </si>
  <si>
    <t>420221********8412</t>
  </si>
  <si>
    <t>企业小区7-1-204</t>
  </si>
  <si>
    <t>421127********3723</t>
  </si>
  <si>
    <t>企业小区7-1-301</t>
  </si>
  <si>
    <t>420203********2916</t>
  </si>
  <si>
    <t>企业小区7-1-302</t>
  </si>
  <si>
    <t>420203********3346</t>
  </si>
  <si>
    <t>企业小区7-1-402</t>
  </si>
  <si>
    <t>420202********0444</t>
  </si>
  <si>
    <t>企业小区7-1-403</t>
  </si>
  <si>
    <t>420203********3326</t>
  </si>
  <si>
    <t>企业小区7-1-404</t>
  </si>
  <si>
    <t>420202********0823</t>
  </si>
  <si>
    <t>企业小区7-1-501</t>
  </si>
  <si>
    <t>420203********2926</t>
  </si>
  <si>
    <t>企业小区7-1-502</t>
  </si>
  <si>
    <t>420205********6190</t>
  </si>
  <si>
    <t>企业小区7-1-503</t>
  </si>
  <si>
    <t>420203********3717</t>
  </si>
  <si>
    <t>企业小区7-1-601</t>
  </si>
  <si>
    <t>420205********6113</t>
  </si>
  <si>
    <t>企业小区7-1-603</t>
  </si>
  <si>
    <t>420203********292X</t>
  </si>
  <si>
    <t>企业小区7-1-604</t>
  </si>
  <si>
    <t>420203********2928</t>
  </si>
  <si>
    <t>企业小区7-1-701</t>
  </si>
  <si>
    <t>420203********2544</t>
  </si>
  <si>
    <t>企业小区7-1-702</t>
  </si>
  <si>
    <t>420203********291X</t>
  </si>
  <si>
    <t>企业小区7-1-704</t>
  </si>
  <si>
    <t>420203********3324</t>
  </si>
  <si>
    <t>企业小区7-1-802</t>
  </si>
  <si>
    <t>420203********3316</t>
  </si>
  <si>
    <t>企业小区7-1-803</t>
  </si>
  <si>
    <t>420203********2122</t>
  </si>
  <si>
    <t>企业小区7-1-804</t>
  </si>
  <si>
    <t>420204********3311</t>
  </si>
  <si>
    <t>企业小区7-1-901</t>
  </si>
  <si>
    <t>420203********2919</t>
  </si>
  <si>
    <t>企业小区7-1-902</t>
  </si>
  <si>
    <t>420203********3336</t>
  </si>
  <si>
    <t>企业小区7-1-903</t>
  </si>
  <si>
    <t>420203********335X</t>
  </si>
  <si>
    <t>企业小区7-1-904</t>
  </si>
  <si>
    <t>420203********293X</t>
  </si>
  <si>
    <t>企业小区7-1-1001</t>
  </si>
  <si>
    <t>420203********2917</t>
  </si>
  <si>
    <t>企业小区7-1-1002</t>
  </si>
  <si>
    <t>421126********3895</t>
  </si>
  <si>
    <t>企业小区7-1-1004</t>
  </si>
  <si>
    <t>420221********7220</t>
  </si>
  <si>
    <t>企业小区7-1-1101</t>
  </si>
  <si>
    <t>420203********2527</t>
  </si>
  <si>
    <t>企业小区7-1-1102</t>
  </si>
  <si>
    <t>420203********2911</t>
  </si>
  <si>
    <t>企业小区7-1-1104</t>
  </si>
  <si>
    <t>420203********2918</t>
  </si>
  <si>
    <t>企业小区7-1-1201</t>
  </si>
  <si>
    <t>420221********8428</t>
  </si>
  <si>
    <t>企业小区7-1-1202</t>
  </si>
  <si>
    <t>420202********1212</t>
  </si>
  <si>
    <t>企业小区7-1-1203</t>
  </si>
  <si>
    <t>420203********3710</t>
  </si>
  <si>
    <t>企业小区7-1-1204</t>
  </si>
  <si>
    <t>422124********4226</t>
  </si>
  <si>
    <t>企业小区7-1-1301</t>
  </si>
  <si>
    <t>420205********6119</t>
  </si>
  <si>
    <t>企业小区7-1-1303</t>
  </si>
  <si>
    <t>420203********2910</t>
  </si>
  <si>
    <t>企业小区7-1-1304</t>
  </si>
  <si>
    <t>420203********2129</t>
  </si>
  <si>
    <t>企业小区7-1-1401</t>
  </si>
  <si>
    <t>420205********6168</t>
  </si>
  <si>
    <t>企业小区7-1-1404</t>
  </si>
  <si>
    <t>企业小区7-1-1502</t>
  </si>
  <si>
    <t>420202********0022</t>
  </si>
  <si>
    <t>企业小区7-1-1503</t>
  </si>
  <si>
    <t>420203********2511</t>
  </si>
  <si>
    <t>企业小区7-1-1504</t>
  </si>
  <si>
    <t>420203********2516</t>
  </si>
  <si>
    <t>企业小区7-2-104</t>
  </si>
  <si>
    <t>企业小区7-2-201</t>
  </si>
  <si>
    <t>420202********0026</t>
  </si>
  <si>
    <t>企业小区7-2-202</t>
  </si>
  <si>
    <t>420202********0849</t>
  </si>
  <si>
    <t>企业小区7-2-203</t>
  </si>
  <si>
    <t>420203********2530</t>
  </si>
  <si>
    <t>企业小区7-2-204</t>
  </si>
  <si>
    <t>企业小区7-2-301</t>
  </si>
  <si>
    <t>420221********0017</t>
  </si>
  <si>
    <t>企业小区7-2-302</t>
  </si>
  <si>
    <t>420202********004X</t>
  </si>
  <si>
    <t>企业小区7-2-303</t>
  </si>
  <si>
    <t>420202********1623</t>
  </si>
  <si>
    <t>企业小区7-2-304</t>
  </si>
  <si>
    <t>企业小区7-2-401</t>
  </si>
  <si>
    <t>420202********001X</t>
  </si>
  <si>
    <t>企业小区7-2-402</t>
  </si>
  <si>
    <t>420203********3322</t>
  </si>
  <si>
    <t>企业小区7-2-403</t>
  </si>
  <si>
    <t>420203********2123</t>
  </si>
  <si>
    <t>企业小区7-2-404</t>
  </si>
  <si>
    <t>420203********2529</t>
  </si>
  <si>
    <t>企业小区7-2-501</t>
  </si>
  <si>
    <t>420203********2525</t>
  </si>
  <si>
    <t>企业小区7-2-502</t>
  </si>
  <si>
    <t>420202********1221</t>
  </si>
  <si>
    <t>企业小区7-2-503</t>
  </si>
  <si>
    <t>420221********1627</t>
  </si>
  <si>
    <t>企业小区7-2-504</t>
  </si>
  <si>
    <t>420204********4547</t>
  </si>
  <si>
    <t>企业小区7-2-601</t>
  </si>
  <si>
    <t>420202********0819</t>
  </si>
  <si>
    <t>企业小区7-2-602</t>
  </si>
  <si>
    <t>420202********0040</t>
  </si>
  <si>
    <t>企业小区7-2-604</t>
  </si>
  <si>
    <t>420203********3331</t>
  </si>
  <si>
    <t>企业小区7-2-701</t>
  </si>
  <si>
    <t>420203********384X</t>
  </si>
  <si>
    <t>企业小区7-2-703</t>
  </si>
  <si>
    <t>420221********3525</t>
  </si>
  <si>
    <t>企业小区7-2-704</t>
  </si>
  <si>
    <t>420203********2523</t>
  </si>
  <si>
    <t>企业小区7-2-802</t>
  </si>
  <si>
    <t>420202********0021</t>
  </si>
  <si>
    <t>企业小区7-2-803</t>
  </si>
  <si>
    <t>420202********0457</t>
  </si>
  <si>
    <t>企业小区7-2-804</t>
  </si>
  <si>
    <t>420203********3311</t>
  </si>
  <si>
    <t>企业小区7-2-901</t>
  </si>
  <si>
    <t>420202********0028</t>
  </si>
  <si>
    <t>企业小区7-2-902</t>
  </si>
  <si>
    <t>420202********0048</t>
  </si>
  <si>
    <t>企业小区7-2-903</t>
  </si>
  <si>
    <t>420202********0065</t>
  </si>
  <si>
    <t>企业小区7-2-904</t>
  </si>
  <si>
    <t>420203********2528</t>
  </si>
  <si>
    <t>企业小区7-2-1001</t>
  </si>
  <si>
    <t>422327********2426</t>
  </si>
  <si>
    <t>企业小区7-2-1002</t>
  </si>
  <si>
    <t>420203********2138</t>
  </si>
  <si>
    <t>企业小区7-2-1101</t>
  </si>
  <si>
    <t>420202********084X</t>
  </si>
  <si>
    <t>企业小区7-2-1102</t>
  </si>
  <si>
    <t>420204********4528</t>
  </si>
  <si>
    <t>企业小区7-2-1103</t>
  </si>
  <si>
    <t>420203********2113</t>
  </si>
  <si>
    <t>企业小区7-2-1104</t>
  </si>
  <si>
    <t>420203********2915</t>
  </si>
  <si>
    <t>企业小区7-2-1201</t>
  </si>
  <si>
    <t>420202********0428</t>
  </si>
  <si>
    <t>企业小区7-2-1202</t>
  </si>
  <si>
    <t>420202********0039</t>
  </si>
  <si>
    <t>企业小区7-2-1203</t>
  </si>
  <si>
    <t>420203********2110</t>
  </si>
  <si>
    <t>企业小区7-2-1204</t>
  </si>
  <si>
    <t>企业小区7-2-1302</t>
  </si>
  <si>
    <t>420202********0017</t>
  </si>
  <si>
    <t>企业小区7-2-1303</t>
  </si>
  <si>
    <t>420203********3320</t>
  </si>
  <si>
    <t>企业小区7-2-1304</t>
  </si>
  <si>
    <t>420203********3325</t>
  </si>
  <si>
    <t>企业小区7-2-1401</t>
  </si>
  <si>
    <t>420202********0018</t>
  </si>
  <si>
    <t>企业小区7-2-1402</t>
  </si>
  <si>
    <t>420202********0035</t>
  </si>
  <si>
    <t>企业小区7-2-1403</t>
  </si>
  <si>
    <t>420202********4313</t>
  </si>
  <si>
    <t>企业小区7-2-1404</t>
  </si>
  <si>
    <t>420202********0010</t>
  </si>
  <si>
    <t>企业小区7-2-1501</t>
  </si>
  <si>
    <t>420202********0415</t>
  </si>
  <si>
    <t>企业小区7-2-1503</t>
  </si>
  <si>
    <t>企业小区7-2-1504</t>
  </si>
  <si>
    <t>420222********2445</t>
  </si>
  <si>
    <t>企业小区8-1-101</t>
  </si>
  <si>
    <t>420202********0812</t>
  </si>
  <si>
    <t>企业小区8-1-102</t>
  </si>
  <si>
    <t>420203********2515</t>
  </si>
  <si>
    <t>企业小区8-1-103</t>
  </si>
  <si>
    <t>420202********0434</t>
  </si>
  <si>
    <t>企业小区8-1-104</t>
  </si>
  <si>
    <t>132234********4054</t>
  </si>
  <si>
    <t>企业小区8-1-201</t>
  </si>
  <si>
    <t>420202********0424</t>
  </si>
  <si>
    <t>企业小区8-1-202</t>
  </si>
  <si>
    <t>420202********1213</t>
  </si>
  <si>
    <t>企业小区8-1-203</t>
  </si>
  <si>
    <t>企业小区8-1-204</t>
  </si>
  <si>
    <t>企业小区8-1-301</t>
  </si>
  <si>
    <t>420202********0810</t>
  </si>
  <si>
    <t>企业小区8-1-302</t>
  </si>
  <si>
    <t>420202********0019</t>
  </si>
  <si>
    <t>企业小区8-1-304</t>
  </si>
  <si>
    <t>420202********1250</t>
  </si>
  <si>
    <t>企业小区8-1-401</t>
  </si>
  <si>
    <t>420203********3312</t>
  </si>
  <si>
    <t>企业小区8-1-402</t>
  </si>
  <si>
    <t>420202********1215</t>
  </si>
  <si>
    <t>企业小区8-1-403</t>
  </si>
  <si>
    <t>420202********0012</t>
  </si>
  <si>
    <t>企业小区8-1-501</t>
  </si>
  <si>
    <t>420202********0448</t>
  </si>
  <si>
    <t>企业小区8-1-503</t>
  </si>
  <si>
    <t>420202********0036</t>
  </si>
  <si>
    <t>企业小区8-1-504</t>
  </si>
  <si>
    <t>420202********0049</t>
  </si>
  <si>
    <t>企业小区8-1-601</t>
  </si>
  <si>
    <t>420202********0027</t>
  </si>
  <si>
    <t>企业小区8-1-603</t>
  </si>
  <si>
    <t>企业小区8-1-604</t>
  </si>
  <si>
    <t>420202********1226</t>
  </si>
  <si>
    <t>企业小区8-1-701</t>
  </si>
  <si>
    <t>420202********0078</t>
  </si>
  <si>
    <t>企业小区8-1-702</t>
  </si>
  <si>
    <t>420202********1214</t>
  </si>
  <si>
    <t>企业小区8-1-703</t>
  </si>
  <si>
    <t>企业小区8-1-704</t>
  </si>
  <si>
    <t>420202********0854</t>
  </si>
  <si>
    <t>企业小区8-1-801</t>
  </si>
  <si>
    <t>企业小区8-1-802</t>
  </si>
  <si>
    <t>420202********083X</t>
  </si>
  <si>
    <t>企业小区8-1-803</t>
  </si>
  <si>
    <t>420202********0043</t>
  </si>
  <si>
    <t>企业小区8-1-804</t>
  </si>
  <si>
    <t>420202********041X</t>
  </si>
  <si>
    <t>企业小区8-1-901</t>
  </si>
  <si>
    <t>420202********0815</t>
  </si>
  <si>
    <t>企业小区8-1-902</t>
  </si>
  <si>
    <t>420203********3715</t>
  </si>
  <si>
    <t>企业小区8-1-903</t>
  </si>
  <si>
    <t>420202********006X</t>
  </si>
  <si>
    <t>企业小区8-1-904</t>
  </si>
  <si>
    <t>420204********6536</t>
  </si>
  <si>
    <t>企业小区8-1-1001</t>
  </si>
  <si>
    <t>企业小区8-1-1002</t>
  </si>
  <si>
    <t>420203********4320</t>
  </si>
  <si>
    <t>企业小区8-1-1003</t>
  </si>
  <si>
    <t>420202********0013</t>
  </si>
  <si>
    <t>企业小区8-1-1101</t>
  </si>
  <si>
    <t>企业小区8-1-1102</t>
  </si>
  <si>
    <t>420202********122X</t>
  </si>
  <si>
    <t>企业小区8-1-1103</t>
  </si>
  <si>
    <t>420204********6823</t>
  </si>
  <si>
    <t>企业小区8-1-1104</t>
  </si>
  <si>
    <t>企业小区8-1-1201</t>
  </si>
  <si>
    <t>420203********3327</t>
  </si>
  <si>
    <t>企业小区8-1-1202</t>
  </si>
  <si>
    <t>420203********2946</t>
  </si>
  <si>
    <t>企业小区8-1-1203</t>
  </si>
  <si>
    <t>420203********3727</t>
  </si>
  <si>
    <t>企业小区8-1-1204</t>
  </si>
  <si>
    <t>420202********0822</t>
  </si>
  <si>
    <t>企业小区8-1-1301</t>
  </si>
  <si>
    <t>420203********3724</t>
  </si>
  <si>
    <t>企业小区8-1-1302</t>
  </si>
  <si>
    <t>420202********0824</t>
  </si>
  <si>
    <t>企业小区8-1-1304</t>
  </si>
  <si>
    <t>420202********0863</t>
  </si>
  <si>
    <t>企业小区8-1-1401</t>
  </si>
  <si>
    <t>420204********5518</t>
  </si>
  <si>
    <t>企业小区8-1-1402</t>
  </si>
  <si>
    <t>420202********0038</t>
  </si>
  <si>
    <t>企业小区8-1-1403</t>
  </si>
  <si>
    <t>420202********003X</t>
  </si>
  <si>
    <t>企业小区8-1-1501</t>
  </si>
  <si>
    <t>420202********1231</t>
  </si>
  <si>
    <t>企业小区8-1-1502</t>
  </si>
  <si>
    <t>420203********3332</t>
  </si>
  <si>
    <t>企业小区8-1-1503</t>
  </si>
  <si>
    <t>421125********0152</t>
  </si>
  <si>
    <t>企业小区8-1-1504</t>
  </si>
  <si>
    <t>420202********0032</t>
  </si>
  <si>
    <t>企业小区8-2-101</t>
  </si>
  <si>
    <t>420202********3338</t>
  </si>
  <si>
    <t>企业小区8-2-102</t>
  </si>
  <si>
    <t>420202********1211</t>
  </si>
  <si>
    <t>企业小区8-2-103</t>
  </si>
  <si>
    <t>420700********7876</t>
  </si>
  <si>
    <t>企业小区8-2-104</t>
  </si>
  <si>
    <t>企业小区8-2-201</t>
  </si>
  <si>
    <t>企业小区8-2-202</t>
  </si>
  <si>
    <t>420202********0025</t>
  </si>
  <si>
    <t>企业小区8-2-204</t>
  </si>
  <si>
    <t>420203********3718</t>
  </si>
  <si>
    <t>企业小区8-2-301</t>
  </si>
  <si>
    <t>420203********3747</t>
  </si>
  <si>
    <t>企业小区8-2-304</t>
  </si>
  <si>
    <t>420203********2513</t>
  </si>
  <si>
    <t>企业小区8-2-402</t>
  </si>
  <si>
    <t>420205********5717</t>
  </si>
  <si>
    <t>企业小区8-2-403</t>
  </si>
  <si>
    <t>420203********3719</t>
  </si>
  <si>
    <t>企业小区8-2-404</t>
  </si>
  <si>
    <t>420202********081X</t>
  </si>
  <si>
    <t>企业小区8-2-502</t>
  </si>
  <si>
    <t>企业小区8-2-503</t>
  </si>
  <si>
    <t>企业小区8-2-504</t>
  </si>
  <si>
    <t>420202********1239</t>
  </si>
  <si>
    <t>企业小区8-2-601</t>
  </si>
  <si>
    <t>420205********5715</t>
  </si>
  <si>
    <t>企业小区8-2-602</t>
  </si>
  <si>
    <t>420203********2521</t>
  </si>
  <si>
    <t>企业小区8-2-603</t>
  </si>
  <si>
    <t>企业小区8-2-604</t>
  </si>
  <si>
    <t>420202********0413</t>
  </si>
  <si>
    <t>企业小区8-2-701</t>
  </si>
  <si>
    <t>422130********0433</t>
  </si>
  <si>
    <t>企业小区8-2-703</t>
  </si>
  <si>
    <t>420202********0011</t>
  </si>
  <si>
    <t>企业小区8-2-704</t>
  </si>
  <si>
    <t>420202********0848</t>
  </si>
  <si>
    <t>企业小区8-2-801</t>
  </si>
  <si>
    <t>420202********121X</t>
  </si>
  <si>
    <t>企业小区8-2-802</t>
  </si>
  <si>
    <t>420202********0839</t>
  </si>
  <si>
    <t>企业小区8-2-803</t>
  </si>
  <si>
    <t>420700********5009</t>
  </si>
  <si>
    <t>企业小区8-2-903</t>
  </si>
  <si>
    <t>420202********0020</t>
  </si>
  <si>
    <t>企业小区8-2-904</t>
  </si>
  <si>
    <t>企业小区8-2-1001</t>
  </si>
  <si>
    <t>420203********3749</t>
  </si>
  <si>
    <t>企业小区8-2-1002</t>
  </si>
  <si>
    <t>420202********0014</t>
  </si>
  <si>
    <t>企业小区8-2-1003</t>
  </si>
  <si>
    <t>420202********0851</t>
  </si>
  <si>
    <t>企业小区8-2-1004</t>
  </si>
  <si>
    <t>420202********162X</t>
  </si>
  <si>
    <t>企业小区8-2-1101</t>
  </si>
  <si>
    <t>420202********0052</t>
  </si>
  <si>
    <t>企业小区8-2-1102</t>
  </si>
  <si>
    <t>420202********0442</t>
  </si>
  <si>
    <t>企业小区8-2-1103</t>
  </si>
  <si>
    <t>420203********2532</t>
  </si>
  <si>
    <t>企业小区8-2-1104</t>
  </si>
  <si>
    <t>企业小区8-2-1201</t>
  </si>
  <si>
    <t>420202********1210</t>
  </si>
  <si>
    <t>企业小区8-2-1202</t>
  </si>
  <si>
    <t>420203********7228</t>
  </si>
  <si>
    <t>企业小区8-2-1203</t>
  </si>
  <si>
    <t>420202********0016</t>
  </si>
  <si>
    <t>企业小区8-2-1204</t>
  </si>
  <si>
    <t>企业小区8-2-1302</t>
  </si>
  <si>
    <t>420202********0813</t>
  </si>
  <si>
    <t>企业小区8-2-1303</t>
  </si>
  <si>
    <t>企业小区8-2-1304</t>
  </si>
  <si>
    <t>企业小区8-2-1401</t>
  </si>
  <si>
    <t>420202********1310</t>
  </si>
  <si>
    <t>企业小区8-2-1402</t>
  </si>
  <si>
    <t>420202********0427</t>
  </si>
  <si>
    <t>企业小区8-2-1501</t>
  </si>
  <si>
    <t>420202********0416</t>
  </si>
  <si>
    <t>企业小区8-2-1502</t>
  </si>
  <si>
    <t>420204********453X</t>
  </si>
  <si>
    <t>企业小区8-2-1504</t>
  </si>
  <si>
    <t>420203********2161</t>
  </si>
  <si>
    <t>企业小区5-1-204</t>
  </si>
  <si>
    <t>420203********3720</t>
  </si>
  <si>
    <t>企业小区10-2-904</t>
  </si>
  <si>
    <t>420203********213X</t>
  </si>
  <si>
    <t>企业小区10-2-905</t>
  </si>
  <si>
    <t>420203********2543</t>
  </si>
  <si>
    <t>企业小区10-2-1003</t>
  </si>
  <si>
    <t>420203********3754</t>
  </si>
  <si>
    <t>企业小区10-2-1004</t>
  </si>
  <si>
    <t>420203********3736</t>
  </si>
  <si>
    <t>企业小区10-2-1005</t>
  </si>
  <si>
    <t>420203********3321</t>
  </si>
  <si>
    <t>企业小区10-2-1102</t>
  </si>
  <si>
    <t>企业小区10-2-1104</t>
  </si>
  <si>
    <t>企业小区10-2-1105</t>
  </si>
  <si>
    <t>420203********2165</t>
  </si>
  <si>
    <t>企业小区10-2-1202</t>
  </si>
  <si>
    <t>420205********7029</t>
  </si>
  <si>
    <t>企业小区10-2-1203</t>
  </si>
  <si>
    <t>420203********3748</t>
  </si>
  <si>
    <t>企业小区10-2-1204</t>
  </si>
  <si>
    <t>420205********6137</t>
  </si>
  <si>
    <t>企业小区10-2-1302</t>
  </si>
  <si>
    <t>420204********4928</t>
  </si>
  <si>
    <t>企业小区10-2-1303</t>
  </si>
  <si>
    <t>420202********0060</t>
  </si>
  <si>
    <t>企业小区10-2-1304</t>
  </si>
  <si>
    <t>420221********1644</t>
  </si>
  <si>
    <t>企业小区10-2-1305</t>
  </si>
  <si>
    <t>企业小区10-2-1403</t>
  </si>
  <si>
    <t>420203********331X</t>
  </si>
  <si>
    <t>企业小区10-2-1404</t>
  </si>
  <si>
    <t>420700********5647</t>
  </si>
  <si>
    <t>企业小区10-2-1405</t>
  </si>
  <si>
    <t>企业小区10-2-1504</t>
  </si>
  <si>
    <t>420203********2934</t>
  </si>
  <si>
    <t>企业小区10-2-1602</t>
  </si>
  <si>
    <t>420202********1216</t>
  </si>
  <si>
    <t>企业小区10-2-1604</t>
  </si>
  <si>
    <t>420203********2937</t>
  </si>
  <si>
    <t>企业小区10-2-1605</t>
  </si>
  <si>
    <t>企业小区10-2-1702</t>
  </si>
  <si>
    <t>420203********2127</t>
  </si>
  <si>
    <t>企业小区10-2-1705</t>
  </si>
  <si>
    <t>420202********0833</t>
  </si>
  <si>
    <t>企业小区10-2-1802</t>
  </si>
  <si>
    <t>420203********3721</t>
  </si>
  <si>
    <t>企业小区10-2-1803</t>
  </si>
  <si>
    <t>420702********6961</t>
  </si>
  <si>
    <t>企业小区10-2-1804</t>
  </si>
  <si>
    <t>420203********371X</t>
  </si>
  <si>
    <t>企业小区10-2-1805</t>
  </si>
  <si>
    <t>420202********0465</t>
  </si>
  <si>
    <t>企业小区10-1-102</t>
  </si>
  <si>
    <t>420205********6138</t>
  </si>
  <si>
    <t>企业小区10-1-103</t>
  </si>
  <si>
    <t>420203********3722</t>
  </si>
  <si>
    <t>企业小区10-1-104</t>
  </si>
  <si>
    <t>420202********0867</t>
  </si>
  <si>
    <t>企业小区10-1-105</t>
  </si>
  <si>
    <t>420202********0023</t>
  </si>
  <si>
    <t>企业小区10-1-202</t>
  </si>
  <si>
    <t>企业小区10-1-204</t>
  </si>
  <si>
    <t>420204********6515</t>
  </si>
  <si>
    <t>企业小区10-1-302</t>
  </si>
  <si>
    <t>420202********1223</t>
  </si>
  <si>
    <t>企业小区10-1-303</t>
  </si>
  <si>
    <t>420203********3712</t>
  </si>
  <si>
    <t>企业小区10-1-304</t>
  </si>
  <si>
    <t>420203********2153</t>
  </si>
  <si>
    <t>企业小区10-1-305</t>
  </si>
  <si>
    <t>企业小区10-1-402</t>
  </si>
  <si>
    <t>420203********3725</t>
  </si>
  <si>
    <t>企业小区10-1-404</t>
  </si>
  <si>
    <t>420203********4125</t>
  </si>
  <si>
    <t>企业小区10-1-405</t>
  </si>
  <si>
    <t>420202********0421</t>
  </si>
  <si>
    <t>企业小区10-1-502</t>
  </si>
  <si>
    <t>420205********6112</t>
  </si>
  <si>
    <t>企业小区10-1-503</t>
  </si>
  <si>
    <t>420202********0820</t>
  </si>
  <si>
    <t>企业小区10-1-504</t>
  </si>
  <si>
    <t>企业小区10-1-505</t>
  </si>
  <si>
    <t>420202********1242</t>
  </si>
  <si>
    <t>企业小区10-1-602</t>
  </si>
  <si>
    <t>420205********6110</t>
  </si>
  <si>
    <t>企业小区10-1-603</t>
  </si>
  <si>
    <t>企业小区10-1-604</t>
  </si>
  <si>
    <t>企业小区10-1-605</t>
  </si>
  <si>
    <t>420203********3764</t>
  </si>
  <si>
    <t>企业小区10-1-702</t>
  </si>
  <si>
    <t>420202********0062</t>
  </si>
  <si>
    <t>企业小区10-1-703</t>
  </si>
  <si>
    <t>企业小区10-1-704</t>
  </si>
  <si>
    <t>企业小区10-1-705</t>
  </si>
  <si>
    <t>420221********0442</t>
  </si>
  <si>
    <t>企业小区10-1-802</t>
  </si>
  <si>
    <t>420202********1252</t>
  </si>
  <si>
    <t>企业小区10-1-803</t>
  </si>
  <si>
    <t>420202********0423</t>
  </si>
  <si>
    <t>企业小区10-1-804</t>
  </si>
  <si>
    <t>420202********002X</t>
  </si>
  <si>
    <t>企业小区10-1-805</t>
  </si>
  <si>
    <t>420202********0429</t>
  </si>
  <si>
    <t>企业小区10-1-903</t>
  </si>
  <si>
    <t>420203********3738</t>
  </si>
  <si>
    <t>企业小区10-1-904</t>
  </si>
  <si>
    <t>420203********2121</t>
  </si>
  <si>
    <t>企业小区10-1-905</t>
  </si>
  <si>
    <t>企业小区10-1-1002</t>
  </si>
  <si>
    <t>企业小区10-1-1003</t>
  </si>
  <si>
    <t>企业小区10-1-1004</t>
  </si>
  <si>
    <t>420203********2550</t>
  </si>
  <si>
    <t>企业小区10-1-1005</t>
  </si>
  <si>
    <t>420202********1637</t>
  </si>
  <si>
    <t>企业小区10-1-1102</t>
  </si>
  <si>
    <t>420203********2514</t>
  </si>
  <si>
    <t>企业小区10-2-1103</t>
  </si>
  <si>
    <t>企业小区10-1-1104</t>
  </si>
  <si>
    <t>420203********3723</t>
  </si>
  <si>
    <t>企业小区10-1-1105</t>
  </si>
  <si>
    <t>企业小区10-1-1202</t>
  </si>
  <si>
    <t>企业小区10-1-1203</t>
  </si>
  <si>
    <t>420202********0055</t>
  </si>
  <si>
    <t>企业小区10-1-1204</t>
  </si>
  <si>
    <t>420203********2116</t>
  </si>
  <si>
    <t>企业小区10-1-1205</t>
  </si>
  <si>
    <t>420203********2124</t>
  </si>
  <si>
    <t>企业小区10-1-1302</t>
  </si>
  <si>
    <t>420202********0046</t>
  </si>
  <si>
    <t>企业小区10-1-1303</t>
  </si>
  <si>
    <t>420202********082X</t>
  </si>
  <si>
    <t>企业小区10-1-1304</t>
  </si>
  <si>
    <t>420221********0865</t>
  </si>
  <si>
    <t>企业小区10-1-1305</t>
  </si>
  <si>
    <t>420202********0828</t>
  </si>
  <si>
    <t>企业小区10-1-1402</t>
  </si>
  <si>
    <t>420204********4922</t>
  </si>
  <si>
    <t>企业小区10-1-1403</t>
  </si>
  <si>
    <t>420203********2526</t>
  </si>
  <si>
    <t>企业小区10-1-1405</t>
  </si>
  <si>
    <t>420204********4953</t>
  </si>
  <si>
    <t>企业小区10-1-1502</t>
  </si>
  <si>
    <t>420203********2921</t>
  </si>
  <si>
    <t>企业小区10-1-1503</t>
  </si>
  <si>
    <t>企业小区10-1-1504</t>
  </si>
  <si>
    <t>企业小区10-1-1505</t>
  </si>
  <si>
    <t>420202********1248</t>
  </si>
  <si>
    <t>企业小区10-1-1602</t>
  </si>
  <si>
    <t>420203********3323</t>
  </si>
  <si>
    <t>企业小区10-1-1603</t>
  </si>
  <si>
    <t>企业小区10-1-1604</t>
  </si>
  <si>
    <t>420203********2929</t>
  </si>
  <si>
    <t>企业小区10-1-1605</t>
  </si>
  <si>
    <t>企业小区10-1-1702</t>
  </si>
  <si>
    <t>企业小区10-1-1703</t>
  </si>
  <si>
    <t>420203********3353</t>
  </si>
  <si>
    <t>企业小区10-1-1704</t>
  </si>
  <si>
    <t>420203********2941</t>
  </si>
  <si>
    <t>企业小区10-1-1802</t>
  </si>
  <si>
    <t>420203********251x</t>
  </si>
  <si>
    <t>企业小区10-1-1804</t>
  </si>
  <si>
    <t>420203********2548</t>
  </si>
  <si>
    <t>企业小区10-1-1805</t>
  </si>
  <si>
    <t>企业小区10-2-103</t>
  </si>
  <si>
    <t>422127********0196</t>
  </si>
  <si>
    <t>企业小区10-2-104</t>
  </si>
  <si>
    <t>企业小区10-2-202</t>
  </si>
  <si>
    <t>420221********5026</t>
  </si>
  <si>
    <t>企业小区10-2-203</t>
  </si>
  <si>
    <t>企业小区10-2-204</t>
  </si>
  <si>
    <t>420203********2518</t>
  </si>
  <si>
    <t>企业小区10-2-205</t>
  </si>
  <si>
    <t>420205********3124</t>
  </si>
  <si>
    <t>企业小区10-2-302</t>
  </si>
  <si>
    <t>企业小区10-2-305</t>
  </si>
  <si>
    <t>420203********2930</t>
  </si>
  <si>
    <t>企业小区10-2-402</t>
  </si>
  <si>
    <t>420203********211X</t>
  </si>
  <si>
    <t>企业小区10-2-403</t>
  </si>
  <si>
    <t>企业小区10-2-404</t>
  </si>
  <si>
    <t>420203********2920</t>
  </si>
  <si>
    <t>企业小区10-2-405</t>
  </si>
  <si>
    <t>420203********3741</t>
  </si>
  <si>
    <t>企业小区10-2-502</t>
  </si>
  <si>
    <t>企业小区10-2-504</t>
  </si>
  <si>
    <t>420203********2171</t>
  </si>
  <si>
    <t>企业小区10-2-505</t>
  </si>
  <si>
    <t>420205********6120</t>
  </si>
  <si>
    <t>企业小区10-2-603</t>
  </si>
  <si>
    <t>企业小区10-2-604</t>
  </si>
  <si>
    <t>420203********3318</t>
  </si>
  <si>
    <t>企业小区10-2-605</t>
  </si>
  <si>
    <t>420203********3714</t>
  </si>
  <si>
    <t>企业小区10-2-702</t>
  </si>
  <si>
    <t>420203********2140</t>
  </si>
  <si>
    <t>企业小区10-2-703</t>
  </si>
  <si>
    <t>企业小区10-2-704</t>
  </si>
  <si>
    <t>企业小区10-2-705</t>
  </si>
  <si>
    <t>420203********3329</t>
  </si>
  <si>
    <t>企业小区10-2-802</t>
  </si>
  <si>
    <t>420203********4311</t>
  </si>
  <si>
    <t>企业小区10-2-805</t>
  </si>
  <si>
    <t>企业小区10-2-902</t>
  </si>
  <si>
    <t>企业小区6-1-401</t>
  </si>
  <si>
    <t>420202********0870</t>
  </si>
  <si>
    <t>企业小区6-1-404</t>
  </si>
  <si>
    <t>420202********0024</t>
  </si>
  <si>
    <t>企业小区6-1-504</t>
  </si>
  <si>
    <t>420202********1218</t>
  </si>
  <si>
    <t>企业小区6-1-601</t>
  </si>
  <si>
    <t>企业小区6-1-604</t>
  </si>
  <si>
    <t>420202********0850</t>
  </si>
  <si>
    <t>企业小区6-1-701</t>
  </si>
  <si>
    <t>420202********0410</t>
  </si>
  <si>
    <t>企业小区6-1-704</t>
  </si>
  <si>
    <t>420202********0015</t>
  </si>
  <si>
    <t>企业小区6-1-801</t>
  </si>
  <si>
    <t>420202********0047</t>
  </si>
  <si>
    <t>企业小区6-1-804</t>
  </si>
  <si>
    <t>企业小区6-1-901</t>
  </si>
  <si>
    <t>企业小区6-1-1001</t>
  </si>
  <si>
    <t>420203********3337</t>
  </si>
  <si>
    <t>企业小区6-1-1002</t>
  </si>
  <si>
    <t>420221********1618</t>
  </si>
  <si>
    <t>企业小区6-1-1004</t>
  </si>
  <si>
    <t>企业小区6-1-1101</t>
  </si>
  <si>
    <t>企业小区6-1-1104</t>
  </si>
  <si>
    <t>420203********3313</t>
  </si>
  <si>
    <t>企业小区6-1-1201</t>
  </si>
  <si>
    <t>420202********0084</t>
  </si>
  <si>
    <t>企业小区6-1-1301</t>
  </si>
  <si>
    <t>420203********2586</t>
  </si>
  <si>
    <t>企业小区6-1-1401</t>
  </si>
  <si>
    <t>企业小区6-1-1404</t>
  </si>
  <si>
    <t>420202********0033</t>
  </si>
  <si>
    <t>企业小区6-1-1501</t>
  </si>
  <si>
    <t>企业小区6-1-1504</t>
  </si>
  <si>
    <t>企业小区6-2-101</t>
  </si>
  <si>
    <t>企业小区6-2-103</t>
  </si>
  <si>
    <t>企业小区6-2-104</t>
  </si>
  <si>
    <t>420222********1024</t>
  </si>
  <si>
    <t>企业小区6-2-603</t>
  </si>
  <si>
    <t>企业小区6-2-801</t>
  </si>
  <si>
    <t>420203********252X</t>
  </si>
  <si>
    <t>企业小区6-2-1004</t>
  </si>
  <si>
    <t>企业小区6-2-1501</t>
  </si>
  <si>
    <t>420202********0063</t>
  </si>
  <si>
    <t>企业小区6-2-1502</t>
  </si>
  <si>
    <t>420202********0825</t>
  </si>
  <si>
    <t>企业小区6-2-1503</t>
  </si>
  <si>
    <t>420203********333X</t>
  </si>
  <si>
    <t>企业小区6-2-1504</t>
  </si>
  <si>
    <t>企业小区9-2-102</t>
  </si>
  <si>
    <t>420281********8461</t>
  </si>
  <si>
    <t>企业小区9-2-103</t>
  </si>
  <si>
    <t>企业小区9-2-104</t>
  </si>
  <si>
    <t>420203********2925</t>
  </si>
  <si>
    <t>企业小区9-2-105</t>
  </si>
  <si>
    <t>420203********2533</t>
  </si>
  <si>
    <t>企业小区9-2-202</t>
  </si>
  <si>
    <t>420202********0445</t>
  </si>
  <si>
    <t>企业小区9-2-203</t>
  </si>
  <si>
    <t>企业小区9-2-204</t>
  </si>
  <si>
    <t>420204********4529</t>
  </si>
  <si>
    <t>企业小区9-2-205</t>
  </si>
  <si>
    <t>企业小区9-2-302</t>
  </si>
  <si>
    <t>企业小区9-2-303</t>
  </si>
  <si>
    <t>企业小区9-2-304</t>
  </si>
  <si>
    <t>420202********0044</t>
  </si>
  <si>
    <t>企业小区9-2-305</t>
  </si>
  <si>
    <t>420221********0424</t>
  </si>
  <si>
    <t>企业小区9-1-402</t>
  </si>
  <si>
    <t>企业小区9-2-403</t>
  </si>
  <si>
    <t>企业小区9-2-404</t>
  </si>
  <si>
    <t>企业小区9-2-405</t>
  </si>
  <si>
    <t>420203********332X</t>
  </si>
  <si>
    <t>企业小区9-2-502</t>
  </si>
  <si>
    <t>企业小区9-2-503</t>
  </si>
  <si>
    <t>企业小区9-2-504</t>
  </si>
  <si>
    <t>420222********2013</t>
  </si>
  <si>
    <t>企业小区9-2-505</t>
  </si>
  <si>
    <t>420202********0817</t>
  </si>
  <si>
    <t>企业小区9-2-602</t>
  </si>
  <si>
    <t>420203********2914</t>
  </si>
  <si>
    <t>企业小区9-2-603</t>
  </si>
  <si>
    <t>企业小区9-2-605</t>
  </si>
  <si>
    <t>企业小区9-2-702</t>
  </si>
  <si>
    <t>420202********0126</t>
  </si>
  <si>
    <t>企业小区9-2-703</t>
  </si>
  <si>
    <t>420202********0480</t>
  </si>
  <si>
    <t>企业小区9-2-704</t>
  </si>
  <si>
    <t>企业小区9-2-705</t>
  </si>
  <si>
    <t>420202********1225</t>
  </si>
  <si>
    <t>企业小区9-2-802</t>
  </si>
  <si>
    <t>420203********2144</t>
  </si>
  <si>
    <t>企业小区9-2-803</t>
  </si>
  <si>
    <t>420204********4911</t>
  </si>
  <si>
    <t>企业小区9-2-804</t>
  </si>
  <si>
    <t>420203********334X</t>
  </si>
  <si>
    <t>企业小区9-2-805</t>
  </si>
  <si>
    <t>420202********0045</t>
  </si>
  <si>
    <t>企业小区9-2-902</t>
  </si>
  <si>
    <t>420202********1229</t>
  </si>
  <si>
    <t>企业小区9-2-903</t>
  </si>
  <si>
    <t>企业小区9-2-904</t>
  </si>
  <si>
    <t>420700********5682</t>
  </si>
  <si>
    <t>企业小区9-2-905</t>
  </si>
  <si>
    <t>420202********1217</t>
  </si>
  <si>
    <t>企业小区9-2-1002</t>
  </si>
  <si>
    <t>420205********613X</t>
  </si>
  <si>
    <t>企业小区9-2-1003</t>
  </si>
  <si>
    <t>420222********0013</t>
  </si>
  <si>
    <t>企业小区9-2-1004</t>
  </si>
  <si>
    <t>企业小区9-2-1102</t>
  </si>
  <si>
    <t>420202********0449</t>
  </si>
  <si>
    <t>企业小区9-2-1103</t>
  </si>
  <si>
    <t>企业小区9-2-1104</t>
  </si>
  <si>
    <t>420203********2118</t>
  </si>
  <si>
    <t>企业小区9-2-1105</t>
  </si>
  <si>
    <t>420700********4999</t>
  </si>
  <si>
    <t>企业小区9-2-1202</t>
  </si>
  <si>
    <t>420205********5746</t>
  </si>
  <si>
    <t>企业小区9-1-1204</t>
  </si>
  <si>
    <t>420202********1233</t>
  </si>
  <si>
    <t>企业小区9-2-1205</t>
  </si>
  <si>
    <t>企业小区9-1-1302</t>
  </si>
  <si>
    <t>420204********4520</t>
  </si>
  <si>
    <t>企业小区9-2-1303</t>
  </si>
  <si>
    <t>420222********2438</t>
  </si>
  <si>
    <t>企业小区9-2-1304</t>
  </si>
  <si>
    <t>420204********4927</t>
  </si>
  <si>
    <t>企业小区9-2-1305</t>
  </si>
  <si>
    <t>企业小区9-2-1402</t>
  </si>
  <si>
    <t>420221********0421</t>
  </si>
  <si>
    <t>企业小区9-2-1405</t>
  </si>
  <si>
    <t>420202********0827</t>
  </si>
  <si>
    <t>企业小区9-2-1502</t>
  </si>
  <si>
    <t>420202********1610</t>
  </si>
  <si>
    <t>企业小区9-2-1504</t>
  </si>
  <si>
    <t>企业小区9-2-1505</t>
  </si>
  <si>
    <t>企业小区9-1-1602</t>
  </si>
  <si>
    <t>企业小区9-2-1603</t>
  </si>
  <si>
    <t>企业小区9-2-1604</t>
  </si>
  <si>
    <t>420700********493X</t>
  </si>
  <si>
    <t>企业小区9-2-1605</t>
  </si>
  <si>
    <t>420203********2554</t>
  </si>
  <si>
    <t>企业小区9-2-1702</t>
  </si>
  <si>
    <t>企业小区9-2-1703</t>
  </si>
  <si>
    <t>企业小区9-2-1705</t>
  </si>
  <si>
    <t>企业小区9-2-1802</t>
  </si>
  <si>
    <t>企业小区9-2-1803</t>
  </si>
  <si>
    <t>420222********0167</t>
  </si>
  <si>
    <t>企业小区9-2-1804</t>
  </si>
  <si>
    <t>420202********0842</t>
  </si>
  <si>
    <t>企业小区9-2-1805</t>
  </si>
  <si>
    <t>420221********1611</t>
  </si>
  <si>
    <t>企业小区9-2-402</t>
  </si>
  <si>
    <t>企业小区9-1-403</t>
  </si>
  <si>
    <t>企业小区9-1-404</t>
  </si>
  <si>
    <t>企业小区9-1-502</t>
  </si>
  <si>
    <t>420203********3349</t>
  </si>
  <si>
    <t>企业小区9-1-503</t>
  </si>
  <si>
    <t>420281********0425</t>
  </si>
  <si>
    <t>企业小区9-1-505</t>
  </si>
  <si>
    <t>企业小区9-1-602</t>
  </si>
  <si>
    <t>420203********3352</t>
  </si>
  <si>
    <t>企业小区9-1-603</t>
  </si>
  <si>
    <t>企业小区9-1-604</t>
  </si>
  <si>
    <t>420202********0097</t>
  </si>
  <si>
    <t>企业小区9-1-605</t>
  </si>
  <si>
    <t>420203********3755</t>
  </si>
  <si>
    <t>企业小区9-1-702</t>
  </si>
  <si>
    <t>420203********2935</t>
  </si>
  <si>
    <t>企业小区9-1-703</t>
  </si>
  <si>
    <t>企业小区9-1-704</t>
  </si>
  <si>
    <t>企业小区9-1-705</t>
  </si>
  <si>
    <t>企业小区9-1-803</t>
  </si>
  <si>
    <t>企业小区9-1-805</t>
  </si>
  <si>
    <t>企业小区9-1-902</t>
  </si>
  <si>
    <t>企业小区9-1-903</t>
  </si>
  <si>
    <t>420122********0521</t>
  </si>
  <si>
    <t>企业小区9-1-904</t>
  </si>
  <si>
    <t>420203********2141</t>
  </si>
  <si>
    <t>企业小区9-1-905</t>
  </si>
  <si>
    <t>420203********2570</t>
  </si>
  <si>
    <t>企业小区9-1-1002</t>
  </si>
  <si>
    <t>420221********0021</t>
  </si>
  <si>
    <t>企业小区9-1-1003</t>
  </si>
  <si>
    <t>企业小区9-1-1004</t>
  </si>
  <si>
    <t>420203********2939</t>
  </si>
  <si>
    <t>企业小区9-1-1005</t>
  </si>
  <si>
    <t>420203********2137</t>
  </si>
  <si>
    <t>企业小区9-1-1102</t>
  </si>
  <si>
    <t>企业小区9-1-1103</t>
  </si>
  <si>
    <t>420202********0419</t>
  </si>
  <si>
    <t>企业小区9-1-1104</t>
  </si>
  <si>
    <t>420203********2589</t>
  </si>
  <si>
    <t>企业小区9-1-1202</t>
  </si>
  <si>
    <t>420202********0422</t>
  </si>
  <si>
    <t>企业小区9-1-1203</t>
  </si>
  <si>
    <t>企业小区9-2-1204</t>
  </si>
  <si>
    <t>企业小区9-1-1205</t>
  </si>
  <si>
    <t>420203********2126</t>
  </si>
  <si>
    <t>企业小区9-1-1303</t>
  </si>
  <si>
    <t>420281********4627</t>
  </si>
  <si>
    <t>企业小区9-1-1304</t>
  </si>
  <si>
    <t>企业小区9-1-1402</t>
  </si>
  <si>
    <t>企业小区9-1-1403</t>
  </si>
  <si>
    <t>420205********6147</t>
  </si>
  <si>
    <t>企业小区9-1-1404</t>
  </si>
  <si>
    <t>420221********8025</t>
  </si>
  <si>
    <t>企业小区9-1-1502</t>
  </si>
  <si>
    <t>企业小区9-1-1503</t>
  </si>
  <si>
    <t>422127********174X</t>
  </si>
  <si>
    <t>企业小区9-1-1504</t>
  </si>
  <si>
    <t>420203********6127</t>
  </si>
  <si>
    <t>企业小区9-1-1505</t>
  </si>
  <si>
    <t>420204********451X</t>
  </si>
  <si>
    <t>企业小区9-1-1603</t>
  </si>
  <si>
    <t>企业小区9-1-1605</t>
  </si>
  <si>
    <t>420203********2152</t>
  </si>
  <si>
    <t>企业小区9-1-1703</t>
  </si>
  <si>
    <t>420202********0830</t>
  </si>
  <si>
    <t>企业小区9-1-1704</t>
  </si>
  <si>
    <t>420203********3379</t>
  </si>
  <si>
    <t>企业小区9-1-1705</t>
  </si>
  <si>
    <t>企业小区9-1-1802</t>
  </si>
  <si>
    <t>420203********2125</t>
  </si>
  <si>
    <t>企业小区9-1-1803</t>
  </si>
  <si>
    <t>企业小区9-1-1804</t>
  </si>
  <si>
    <t>420202********0837</t>
  </si>
  <si>
    <t>企业小区9-1-1805</t>
  </si>
  <si>
    <t>450922********0980</t>
  </si>
  <si>
    <t>企业小区4-1-403</t>
  </si>
  <si>
    <t>420222********9716</t>
  </si>
  <si>
    <t>企业小区4-1-401</t>
  </si>
  <si>
    <t>422327********1244</t>
  </si>
  <si>
    <t>企业小区4-1-402</t>
  </si>
  <si>
    <t>420205********6139</t>
  </si>
  <si>
    <t>企业小区4-1-404</t>
  </si>
  <si>
    <t>420202********1220</t>
  </si>
  <si>
    <t>企业小区4-1-501</t>
  </si>
  <si>
    <t>420203********2111</t>
  </si>
  <si>
    <t>企业小区4-1-502</t>
  </si>
  <si>
    <t>420222********1032</t>
  </si>
  <si>
    <t>企业小区4-1-503</t>
  </si>
  <si>
    <t>420222********1019</t>
  </si>
  <si>
    <t>企业小区4-1-504</t>
  </si>
  <si>
    <t>企业小区4-1-601</t>
  </si>
  <si>
    <t>420222********1015</t>
  </si>
  <si>
    <t>企业小区4-1-602</t>
  </si>
  <si>
    <t>420203********3315</t>
  </si>
  <si>
    <t>企业小区4-1-603</t>
  </si>
  <si>
    <t>420203********2942</t>
  </si>
  <si>
    <t>企业小区4-1-604</t>
  </si>
  <si>
    <t>企业小区4-1-702</t>
  </si>
  <si>
    <t>420203********2587</t>
  </si>
  <si>
    <t>企业小区4-1-703</t>
  </si>
  <si>
    <t>420203********254X</t>
  </si>
  <si>
    <t>企业小区4-1-704</t>
  </si>
  <si>
    <t>420222********1012</t>
  </si>
  <si>
    <t>企业小区4-1-801</t>
  </si>
  <si>
    <t>420221********6114</t>
  </si>
  <si>
    <t>企业小区4-1-802</t>
  </si>
  <si>
    <t>420222********1029</t>
  </si>
  <si>
    <t>企业小区4-1-803</t>
  </si>
  <si>
    <t>420202********1257</t>
  </si>
  <si>
    <t>企业小区4-1-804</t>
  </si>
  <si>
    <t>企业小区4-1-901</t>
  </si>
  <si>
    <t>企业小区4-1-902</t>
  </si>
  <si>
    <t>420203********4329</t>
  </si>
  <si>
    <t>企业小区4-1-903</t>
  </si>
  <si>
    <t>413023********7325</t>
  </si>
  <si>
    <t>企业小区4-1-1001</t>
  </si>
  <si>
    <t>420202********1234</t>
  </si>
  <si>
    <t>企业小区4-1-1002</t>
  </si>
  <si>
    <t>企业小区4-1-1101</t>
  </si>
  <si>
    <t>企业小区4-1-1102</t>
  </si>
  <si>
    <t>420203********2912</t>
  </si>
  <si>
    <t>企业小区4-1-1103</t>
  </si>
  <si>
    <t>420221********6125</t>
  </si>
  <si>
    <t>企业小区4-1-1104</t>
  </si>
  <si>
    <t>420222********1013</t>
  </si>
  <si>
    <t>企业小区4-1-1201</t>
  </si>
  <si>
    <t>420203********3341</t>
  </si>
  <si>
    <t>企业小区4-1-1202</t>
  </si>
  <si>
    <t>420203********2913</t>
  </si>
  <si>
    <t>企业小区4-1-1203</t>
  </si>
  <si>
    <t>420203********7222</t>
  </si>
  <si>
    <t>企业小区4-1-1301</t>
  </si>
  <si>
    <t>企业小区4-1-1302</t>
  </si>
  <si>
    <t>420222********1016</t>
  </si>
  <si>
    <t>企业小区4-1-1303</t>
  </si>
  <si>
    <t>420205********6117</t>
  </si>
  <si>
    <t>企业小区4-1-1304</t>
  </si>
  <si>
    <t>企业小区4-1-1401</t>
  </si>
  <si>
    <t>420203********2193</t>
  </si>
  <si>
    <t>企业小区4-1-1402</t>
  </si>
  <si>
    <t>420203********3744</t>
  </si>
  <si>
    <t>企业小区4-1-1403</t>
  </si>
  <si>
    <t>420203********0069</t>
  </si>
  <si>
    <t>企业小区4-1-1501</t>
  </si>
  <si>
    <t>420222********1051</t>
  </si>
  <si>
    <t>企业小区4-1-1502</t>
  </si>
  <si>
    <t>企业小区4-1-1503</t>
  </si>
  <si>
    <t>企业小区4-2-101</t>
  </si>
  <si>
    <t>420203********3818</t>
  </si>
  <si>
    <t>企业小区4-2-102</t>
  </si>
  <si>
    <t>420203********2549</t>
  </si>
  <si>
    <t>企业小区4-2-103</t>
  </si>
  <si>
    <t>420222********1025</t>
  </si>
  <si>
    <t>企业小区4-2-201</t>
  </si>
  <si>
    <t>企业小区4-2-202</t>
  </si>
  <si>
    <t>420222********1010</t>
  </si>
  <si>
    <t>企业小区4-2-203</t>
  </si>
  <si>
    <t>420222********969X</t>
  </si>
  <si>
    <t>企业小区4-2-301</t>
  </si>
  <si>
    <t>422327********6310</t>
  </si>
  <si>
    <t>企业小区4-2-302</t>
  </si>
  <si>
    <t>企业小区4-2-303</t>
  </si>
  <si>
    <t>420203********3314</t>
  </si>
  <si>
    <t>企业小区4-2-304</t>
  </si>
  <si>
    <t>420202********0054</t>
  </si>
  <si>
    <t>企业小区4-2-401</t>
  </si>
  <si>
    <t>420203********2517</t>
  </si>
  <si>
    <t>企业小区4-2-402</t>
  </si>
  <si>
    <t>企业小区4-2-403</t>
  </si>
  <si>
    <t>420202********0412</t>
  </si>
  <si>
    <t>企业小区4-2-501</t>
  </si>
  <si>
    <t>420222********1097</t>
  </si>
  <si>
    <t>企业小区4-2-502</t>
  </si>
  <si>
    <t>420222********1039</t>
  </si>
  <si>
    <t>企业小区4-2-503</t>
  </si>
  <si>
    <t>企业小区4-2-504</t>
  </si>
  <si>
    <t>企业小区4-2-601</t>
  </si>
  <si>
    <t>422130********2535</t>
  </si>
  <si>
    <t>企业小区4-2-602</t>
  </si>
  <si>
    <t>420222********101X</t>
  </si>
  <si>
    <t>企业小区4-2-603</t>
  </si>
  <si>
    <t>420203********2927</t>
  </si>
  <si>
    <t>企业小区4-2-604</t>
  </si>
  <si>
    <t>企业小区4-2-701</t>
  </si>
  <si>
    <t>企业小区4-2-702</t>
  </si>
  <si>
    <t>420222********1072</t>
  </si>
  <si>
    <t>企业小区4-2-703</t>
  </si>
  <si>
    <t>企业小区4-2-801</t>
  </si>
  <si>
    <t>420203********2117</t>
  </si>
  <si>
    <t>企业小区4-2-803</t>
  </si>
  <si>
    <t>420221********0016</t>
  </si>
  <si>
    <t>企业小区4-2-804</t>
  </si>
  <si>
    <t>422327********6313</t>
  </si>
  <si>
    <t>企业小区4-2-902</t>
  </si>
  <si>
    <t>企业小区4-2-903</t>
  </si>
  <si>
    <t>420222********1031</t>
  </si>
  <si>
    <t>企业小区4-2-904</t>
  </si>
  <si>
    <t>420700********4302</t>
  </si>
  <si>
    <t>企业小区4-2-1002</t>
  </si>
  <si>
    <t>420222********1014</t>
  </si>
  <si>
    <t>企业小区4-2-1003</t>
  </si>
  <si>
    <t>420222********104X</t>
  </si>
  <si>
    <t>企业小区4-2-1004</t>
  </si>
  <si>
    <t>420203********2143</t>
  </si>
  <si>
    <t>企业小区4-2-1101</t>
  </si>
  <si>
    <t>420203********372X</t>
  </si>
  <si>
    <t>企业小区4-2-1102</t>
  </si>
  <si>
    <t>企业小区4-2-1104</t>
  </si>
  <si>
    <t>企业小区4-2-1201</t>
  </si>
  <si>
    <t>420222********2050</t>
  </si>
  <si>
    <t>企业小区4-2-1202</t>
  </si>
  <si>
    <t>420202********0861</t>
  </si>
  <si>
    <t>企业小区4-2-1203</t>
  </si>
  <si>
    <t>420222********1035</t>
  </si>
  <si>
    <t>企业小区4-2-1204</t>
  </si>
  <si>
    <t>企业小区4-2-1301</t>
  </si>
  <si>
    <t>420203********2922</t>
  </si>
  <si>
    <t>企业小区4-2-1302</t>
  </si>
  <si>
    <t>420222********1011</t>
  </si>
  <si>
    <t>企业小区4-2-1303</t>
  </si>
  <si>
    <t>企业小区4-2-1304</t>
  </si>
  <si>
    <t>420222********1020</t>
  </si>
  <si>
    <t>企业小区4-2-1402</t>
  </si>
  <si>
    <t>企业小区4-2-1403</t>
  </si>
  <si>
    <t>企业小区4-2-1404</t>
  </si>
  <si>
    <t>420203********3740</t>
  </si>
  <si>
    <t>企业小区4-2-1501</t>
  </si>
  <si>
    <t>420203********2943</t>
  </si>
  <si>
    <t>企业小区4-2-1502</t>
  </si>
  <si>
    <t>爱人于2024年8月去世</t>
  </si>
  <si>
    <t>420222********1026</t>
  </si>
  <si>
    <t>企业小区4-2-1503</t>
  </si>
  <si>
    <t>420204********4949</t>
  </si>
  <si>
    <t>企业小区4-2-1504</t>
  </si>
  <si>
    <t>422327********6321</t>
  </si>
  <si>
    <t>企业小区5-1-101</t>
  </si>
  <si>
    <t>420222********1057</t>
  </si>
  <si>
    <t>企业小区5-1-102</t>
  </si>
  <si>
    <t>企业小区5-1-103</t>
  </si>
  <si>
    <t>企业小区5-1-104</t>
  </si>
  <si>
    <t>420222********1036</t>
  </si>
  <si>
    <t>企业小区5-1-201</t>
  </si>
  <si>
    <t>企业小区5-1-202</t>
  </si>
  <si>
    <t>422129********052X</t>
  </si>
  <si>
    <t>企业小区5-1-203</t>
  </si>
  <si>
    <t>企业小区5-1-301</t>
  </si>
  <si>
    <t>企业小区5-1-302</t>
  </si>
  <si>
    <t>企业小区5-1-303</t>
  </si>
  <si>
    <t>420203********32515</t>
  </si>
  <si>
    <t>企业小区5-1-304</t>
  </si>
  <si>
    <t>420203********2558</t>
  </si>
  <si>
    <t>企业小区5-1-401</t>
  </si>
  <si>
    <t>420203********3757</t>
  </si>
  <si>
    <t>企业小区5-1-402</t>
  </si>
  <si>
    <t>420203********2115</t>
  </si>
  <si>
    <t>企业小区5-1-403</t>
  </si>
  <si>
    <t>企业小区5-1-404</t>
  </si>
  <si>
    <t>420202********124X</t>
  </si>
  <si>
    <t>企业小区5-1-501</t>
  </si>
  <si>
    <t>422127********7920</t>
  </si>
  <si>
    <t>企业小区5-1-502</t>
  </si>
  <si>
    <t>企业小区5-1-503</t>
  </si>
  <si>
    <t>企业小区5-1-601</t>
  </si>
  <si>
    <t>企业小区5-1-602</t>
  </si>
  <si>
    <t>420202********1621</t>
  </si>
  <si>
    <t>企业小区5-1-603</t>
  </si>
  <si>
    <t>420202********2165</t>
  </si>
  <si>
    <t>企业小区5-1-604</t>
  </si>
  <si>
    <t>企业小区5-1-702</t>
  </si>
  <si>
    <t>420202********1262</t>
  </si>
  <si>
    <t>企业小区5-1-703</t>
  </si>
  <si>
    <t>420202********042X</t>
  </si>
  <si>
    <t>企业小区5-1-704</t>
  </si>
  <si>
    <t>420281********1232</t>
  </si>
  <si>
    <t>企业小区5-1-801</t>
  </si>
  <si>
    <t>420221********0824</t>
  </si>
  <si>
    <t>企业小区5-1-802</t>
  </si>
  <si>
    <t>企业小区5-1-804</t>
  </si>
  <si>
    <t>企业小区5-1-901</t>
  </si>
  <si>
    <t>企业小区5-1-902</t>
  </si>
  <si>
    <t>企业小区5-1-903</t>
  </si>
  <si>
    <t>420203********214X</t>
  </si>
  <si>
    <t>企业小区5-1-904</t>
  </si>
  <si>
    <t>企业小区5-1-1001</t>
  </si>
  <si>
    <t>420203********3335</t>
  </si>
  <si>
    <t>企业小区5-1-1002</t>
  </si>
  <si>
    <t>企业小区5-1-1003</t>
  </si>
  <si>
    <t>企业小区5-1-1004</t>
  </si>
  <si>
    <t>420202********1266</t>
  </si>
  <si>
    <t>企业小区5-1-1101</t>
  </si>
  <si>
    <t>企业小区5-1-1102</t>
  </si>
  <si>
    <t>420700********4945</t>
  </si>
  <si>
    <t>企业小区5-1-1103</t>
  </si>
  <si>
    <t>420205********6200</t>
  </si>
  <si>
    <t>企业小区5-1-1104</t>
  </si>
  <si>
    <t>420203********2512</t>
  </si>
  <si>
    <t>企业小区5-1-1201</t>
  </si>
  <si>
    <t>企业小区5-1-1202</t>
  </si>
  <si>
    <t>420202********005X</t>
  </si>
  <si>
    <t>企业小区5-1-1203</t>
  </si>
  <si>
    <t>420203********3319</t>
  </si>
  <si>
    <t>企业小区5-1-1204</t>
  </si>
  <si>
    <t>企业小区5-1-1302</t>
  </si>
  <si>
    <t>420203********7213</t>
  </si>
  <si>
    <t>企业小区5-1-1303</t>
  </si>
  <si>
    <t>企业小区5-1-1304</t>
  </si>
  <si>
    <t>企业小区5-1-1401</t>
  </si>
  <si>
    <t>420202********0846</t>
  </si>
  <si>
    <t>企业小区5-1-1402</t>
  </si>
  <si>
    <t>420203********2539</t>
  </si>
  <si>
    <t>企业小区5-1-1403</t>
  </si>
  <si>
    <t>420281********8413</t>
  </si>
  <si>
    <t>企业小区5-1-1404</t>
  </si>
  <si>
    <t>420204********4543</t>
  </si>
  <si>
    <t>企业小区5-1-1501</t>
  </si>
  <si>
    <t>420202********1227</t>
  </si>
  <si>
    <t>企业小区5-1-1502</t>
  </si>
  <si>
    <t>420203********3752</t>
  </si>
  <si>
    <t>企业小区5-1-1504</t>
  </si>
  <si>
    <t>企业小区5-2-101</t>
  </si>
  <si>
    <t>企业小区5-2-102</t>
  </si>
  <si>
    <t>420205********5731</t>
  </si>
  <si>
    <t>企业小区5-2-103</t>
  </si>
  <si>
    <t>420202********0818</t>
  </si>
  <si>
    <t>企业小区5-2-104</t>
  </si>
  <si>
    <t>420202********0446</t>
  </si>
  <si>
    <t>企业小区5-2-201</t>
  </si>
  <si>
    <t>420202********1620</t>
  </si>
  <si>
    <t>企业小区5-2-202</t>
  </si>
  <si>
    <t>企业小区5-2-203</t>
  </si>
  <si>
    <t>420202********0042</t>
  </si>
  <si>
    <t>企业小区5-2-204</t>
  </si>
  <si>
    <t>企业小区5-2-301</t>
  </si>
  <si>
    <t>420221********3215</t>
  </si>
  <si>
    <t>企业小区5-2-302</t>
  </si>
  <si>
    <t>企业小区5-2-303</t>
  </si>
  <si>
    <t>420203********2577</t>
  </si>
  <si>
    <t>企业小区5-2-304</t>
  </si>
  <si>
    <t>420202********0034</t>
  </si>
  <si>
    <t>企业小区5-2-401</t>
  </si>
  <si>
    <t>420202********0829</t>
  </si>
  <si>
    <t>企业小区5-2-402</t>
  </si>
  <si>
    <t>420204********6529</t>
  </si>
  <si>
    <t>企业小区5-2-403</t>
  </si>
  <si>
    <t>企业小区5-2-404</t>
  </si>
  <si>
    <t>企业小区5-2-501</t>
  </si>
  <si>
    <t>企业小区5-2-502</t>
  </si>
  <si>
    <t>420205********5763</t>
  </si>
  <si>
    <t>企业小区5-2-503</t>
  </si>
  <si>
    <t>420202********0831</t>
  </si>
  <si>
    <t>企业小区5-2-504</t>
  </si>
  <si>
    <t>420202********1256</t>
  </si>
  <si>
    <t>企业小区5-2-601</t>
  </si>
  <si>
    <t>420203********4315</t>
  </si>
  <si>
    <t>企业小区5-2-602</t>
  </si>
  <si>
    <t>420202********0816</t>
  </si>
  <si>
    <t>企业小区5-2-603</t>
  </si>
  <si>
    <t>420202********1222</t>
  </si>
  <si>
    <t>企业小区5-2-701</t>
  </si>
  <si>
    <t>企业小区5-2-702</t>
  </si>
  <si>
    <t>企业小区5-2-703</t>
  </si>
  <si>
    <t>420202********0072</t>
  </si>
  <si>
    <t>企业小区5-2-704</t>
  </si>
  <si>
    <t>企业小区5-2-801</t>
  </si>
  <si>
    <t>企业小区5-2-802</t>
  </si>
  <si>
    <t>企业小区5-2-803</t>
  </si>
  <si>
    <t>企业小区5-2-804</t>
  </si>
  <si>
    <t>420221********3511</t>
  </si>
  <si>
    <t>企业小区5-2-902</t>
  </si>
  <si>
    <t>企业小区5-2-903</t>
  </si>
  <si>
    <t>企业小区5-2-904</t>
  </si>
  <si>
    <t>企业小区5-2-1001</t>
  </si>
  <si>
    <t>企业小区5-2-1002</t>
  </si>
  <si>
    <t>420202********0087</t>
  </si>
  <si>
    <t>企业小区5-2-1003</t>
  </si>
  <si>
    <t>企业小区5-2-1101</t>
  </si>
  <si>
    <t>420204********4941</t>
  </si>
  <si>
    <t>企业小区5-2-1102</t>
  </si>
  <si>
    <t>420202********161X</t>
  </si>
  <si>
    <t>企业小区5-2-1103</t>
  </si>
  <si>
    <t>企业小区5-2-1104</t>
  </si>
  <si>
    <t>420203********4323</t>
  </si>
  <si>
    <t>企业小区5-2-1201</t>
  </si>
  <si>
    <t>420202********1235</t>
  </si>
  <si>
    <t>企业小区5-2-1202</t>
  </si>
  <si>
    <t>企业小区5-2-1203</t>
  </si>
  <si>
    <t>420203********3310</t>
  </si>
  <si>
    <t>企业小区5-2-1204</t>
  </si>
  <si>
    <t>420203********2565</t>
  </si>
  <si>
    <t>企业小区5-2-1301</t>
  </si>
  <si>
    <t>420221********4256</t>
  </si>
  <si>
    <t>企业小区5-2-1302</t>
  </si>
  <si>
    <t>420204********4533</t>
  </si>
  <si>
    <t>企业小区5-2-1303</t>
  </si>
  <si>
    <t>企业小区5-2-1304</t>
  </si>
  <si>
    <t>企业小区5-2-1401</t>
  </si>
  <si>
    <t>企业小区5-2-1402</t>
  </si>
  <si>
    <t>421125********2711</t>
  </si>
  <si>
    <t>企业小区5-2-1403</t>
  </si>
  <si>
    <t>企业小区5-2-1404</t>
  </si>
  <si>
    <t>420221********162X</t>
  </si>
  <si>
    <t>企业小区5-2-1501</t>
  </si>
  <si>
    <t>420202********0430</t>
  </si>
  <si>
    <t>企业小区5-2-1502</t>
  </si>
  <si>
    <t>420281********6981</t>
  </si>
  <si>
    <t>企业小区5-2-1503</t>
  </si>
  <si>
    <t>企业小区5-2-1504</t>
  </si>
  <si>
    <t>占友清</t>
  </si>
  <si>
    <t>420205********6130</t>
  </si>
  <si>
    <t>昌盛小区6-1-101</t>
  </si>
  <si>
    <t>彭春发</t>
  </si>
  <si>
    <t>420205********6111</t>
  </si>
  <si>
    <t>昌盛小区6-1-102</t>
  </si>
  <si>
    <t>祝芳春</t>
  </si>
  <si>
    <t>昌盛小区6-1-104</t>
  </si>
  <si>
    <t>徐细珍</t>
  </si>
  <si>
    <t>昌盛小区6-1-201</t>
  </si>
  <si>
    <t>李翠凤</t>
  </si>
  <si>
    <t>420205********6151</t>
  </si>
  <si>
    <t>昌盛小区6-1-202</t>
  </si>
  <si>
    <t>袁先友</t>
  </si>
  <si>
    <t>420205********6118</t>
  </si>
  <si>
    <t>昌盛小区6-1-203</t>
  </si>
  <si>
    <t>余强</t>
  </si>
  <si>
    <t>昌盛小区6-1-204</t>
  </si>
  <si>
    <t>曾双和</t>
  </si>
  <si>
    <t>昌盛小区6-1-301</t>
  </si>
  <si>
    <t>潘金蓉</t>
  </si>
  <si>
    <t>420205********6142</t>
  </si>
  <si>
    <t>昌盛小区6-1-302</t>
  </si>
  <si>
    <t>洪秋珍</t>
  </si>
  <si>
    <t>421121********6327</t>
  </si>
  <si>
    <t>昌盛小区6-1-303</t>
  </si>
  <si>
    <t>胡建华</t>
  </si>
  <si>
    <t>420205********611X</t>
  </si>
  <si>
    <t>昌盛小区6-1-304</t>
  </si>
  <si>
    <t>丰火安</t>
  </si>
  <si>
    <t>420205********6116</t>
  </si>
  <si>
    <t>昌盛小区6-1-401</t>
  </si>
  <si>
    <t>潘朝珍</t>
  </si>
  <si>
    <t>420205********5760</t>
  </si>
  <si>
    <t>昌盛小区6-1-402</t>
  </si>
  <si>
    <t>杜南芳</t>
  </si>
  <si>
    <t>420205********6158</t>
  </si>
  <si>
    <t>昌盛小区6-1-403</t>
  </si>
  <si>
    <t>王应国</t>
  </si>
  <si>
    <t>421205********6150</t>
  </si>
  <si>
    <t>昌盛小区6-1-404</t>
  </si>
  <si>
    <t>熊礼应</t>
  </si>
  <si>
    <t>昌盛小区6-1-501</t>
  </si>
  <si>
    <t>刘德坤</t>
  </si>
  <si>
    <t>昌盛小区6-1-502</t>
  </si>
  <si>
    <t>余清香</t>
  </si>
  <si>
    <t>422123********584X</t>
  </si>
  <si>
    <t>昌盛小区6-1-503</t>
  </si>
  <si>
    <t>田庆林</t>
  </si>
  <si>
    <t>昌盛小区6-1-504</t>
  </si>
  <si>
    <t>陆洁</t>
  </si>
  <si>
    <t>420205********7020</t>
  </si>
  <si>
    <t>昌盛小区6-1-601</t>
  </si>
  <si>
    <t>占德平</t>
  </si>
  <si>
    <t>420205********6114</t>
  </si>
  <si>
    <t>昌盛小区6-1-602</t>
  </si>
  <si>
    <t>严忠谊</t>
  </si>
  <si>
    <t>420205********6153</t>
  </si>
  <si>
    <t>昌盛小区6-1-603</t>
  </si>
  <si>
    <t>鄢云华</t>
  </si>
  <si>
    <t>422123********4929</t>
  </si>
  <si>
    <t>昌盛小区6-1-604</t>
  </si>
  <si>
    <t>冯晓明</t>
  </si>
  <si>
    <t>420281********1310</t>
  </si>
  <si>
    <t>昌盛小区6-2-102</t>
  </si>
  <si>
    <t>毛月英</t>
  </si>
  <si>
    <t>昌盛小区6-2-103</t>
  </si>
  <si>
    <t>田长友</t>
  </si>
  <si>
    <t>昌盛小区6-2-104</t>
  </si>
  <si>
    <t>徐金鹏</t>
  </si>
  <si>
    <t>420205********6152</t>
  </si>
  <si>
    <t>昌盛小区6-2-201</t>
  </si>
  <si>
    <t>程平权</t>
  </si>
  <si>
    <t>422130********3746</t>
  </si>
  <si>
    <t>昌盛小区6-2-202</t>
  </si>
  <si>
    <t>喻盛恩</t>
  </si>
  <si>
    <t>昌盛小区6-2-203</t>
  </si>
  <si>
    <t>苏飞</t>
  </si>
  <si>
    <t>420205********6136</t>
  </si>
  <si>
    <t>昌盛小区6-2-301</t>
  </si>
  <si>
    <t>熊新林</t>
  </si>
  <si>
    <t>420205********6199</t>
  </si>
  <si>
    <t>昌盛小区6-2-304</t>
  </si>
  <si>
    <t>石理华</t>
  </si>
  <si>
    <t>昌盛小区6-2-401</t>
  </si>
  <si>
    <t>马明望</t>
  </si>
  <si>
    <t>昌盛小区6-2-403</t>
  </si>
  <si>
    <t>易以涛</t>
  </si>
  <si>
    <t>昌盛小区6-2-404</t>
  </si>
  <si>
    <t>李春风</t>
  </si>
  <si>
    <t>昌盛小区6-2-501</t>
  </si>
  <si>
    <t>刘四英</t>
  </si>
  <si>
    <t>420205********6122</t>
  </si>
  <si>
    <t>昌盛小区6-2-502</t>
  </si>
  <si>
    <t>洪国勤</t>
  </si>
  <si>
    <t>昌盛小区6-2-503</t>
  </si>
  <si>
    <t>刘青松</t>
  </si>
  <si>
    <t>昌盛小区6-2-504</t>
  </si>
  <si>
    <t>钟桂连</t>
  </si>
  <si>
    <t>昌盛小区6-2-601</t>
  </si>
  <si>
    <t>盛清凤</t>
  </si>
  <si>
    <t>420205********6127</t>
  </si>
  <si>
    <t>昌盛小区6-2-602</t>
  </si>
  <si>
    <t>万子清</t>
  </si>
  <si>
    <t>昌盛小区6-2-603</t>
  </si>
  <si>
    <t>王金亮</t>
  </si>
  <si>
    <t>420205********7027</t>
  </si>
  <si>
    <t>昌盛小区6-2-604</t>
  </si>
</sst>
</file>

<file path=xl/styles.xml><?xml version="1.0" encoding="utf-8"?>
<styleSheet xmlns="http://schemas.openxmlformats.org/spreadsheetml/2006/main">
  <numFmts count="9">
    <numFmt numFmtId="176" formatCode="yyyy/m/d;@"/>
    <numFmt numFmtId="44" formatCode="_ &quot;￥&quot;* #,##0.00_ ;_ &quot;￥&quot;* \-#,##0.00_ ;_ &quot;￥&quot;* &quot;-&quot;??_ ;_ @_ "/>
    <numFmt numFmtId="177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  <numFmt numFmtId="179" formatCode="0_ "/>
    <numFmt numFmtId="180" formatCode="0_);[Red]\(0\)"/>
  </numFmts>
  <fonts count="40">
    <font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11"/>
      <name val="新宋体"/>
      <charset val="134"/>
    </font>
    <font>
      <b/>
      <sz val="20"/>
      <name val="仿宋_GB2312"/>
      <charset val="134"/>
    </font>
    <font>
      <sz val="2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rgb="FFFF0000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2"/>
      <name val="新宋体"/>
      <charset val="134"/>
    </font>
    <font>
      <sz val="10"/>
      <color theme="1"/>
      <name val="新宋体"/>
      <charset val="134"/>
    </font>
    <font>
      <sz val="12"/>
      <color theme="1"/>
      <name val="新宋体"/>
      <charset val="134"/>
    </font>
    <font>
      <sz val="10"/>
      <color rgb="FFFF0000"/>
      <name val="新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新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10" borderId="8" applyNumberFormat="0" applyAlignment="0" applyProtection="0">
      <alignment vertical="center"/>
    </xf>
    <xf numFmtId="0" fontId="35" fillId="10" borderId="7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6" fillId="0" borderId="0"/>
  </cellStyleXfs>
  <cellXfs count="5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3" fillId="0" borderId="0" xfId="49" applyNumberFormat="1" applyFont="1" applyFill="1" applyBorder="1" applyAlignment="1">
      <alignment horizontal="center" vertical="center" wrapText="1"/>
    </xf>
    <xf numFmtId="178" fontId="3" fillId="0" borderId="0" xfId="49" applyNumberFormat="1" applyFont="1" applyFill="1" applyBorder="1" applyAlignment="1">
      <alignment horizontal="center" vertical="center" wrapText="1"/>
    </xf>
    <xf numFmtId="179" fontId="3" fillId="0" borderId="0" xfId="49" applyNumberFormat="1" applyFont="1" applyFill="1" applyBorder="1" applyAlignment="1">
      <alignment horizontal="center" vertical="center" wrapText="1"/>
    </xf>
    <xf numFmtId="179" fontId="4" fillId="0" borderId="0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9" fontId="5" fillId="0" borderId="1" xfId="49" applyNumberFormat="1" applyFont="1" applyFill="1" applyBorder="1" applyAlignment="1">
      <alignment horizontal="center" vertical="center" wrapText="1"/>
    </xf>
    <xf numFmtId="179" fontId="6" fillId="0" borderId="0" xfId="49" applyNumberFormat="1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179" fontId="8" fillId="0" borderId="2" xfId="49" applyNumberFormat="1" applyFont="1" applyFill="1" applyBorder="1" applyAlignment="1">
      <alignment horizontal="center" vertical="center" wrapText="1"/>
    </xf>
    <xf numFmtId="179" fontId="9" fillId="0" borderId="2" xfId="49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 wrapText="1"/>
    </xf>
    <xf numFmtId="176" fontId="5" fillId="0" borderId="0" xfId="49" applyNumberFormat="1" applyFont="1" applyFill="1" applyBorder="1" applyAlignment="1">
      <alignment horizontal="center" vertical="center" wrapText="1"/>
    </xf>
    <xf numFmtId="179" fontId="5" fillId="0" borderId="0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9" fontId="7" fillId="0" borderId="2" xfId="49" applyNumberFormat="1" applyFont="1" applyFill="1" applyBorder="1" applyAlignment="1">
      <alignment horizontal="center" vertical="center" wrapText="1"/>
    </xf>
    <xf numFmtId="178" fontId="7" fillId="0" borderId="2" xfId="49" applyNumberFormat="1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80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80" fontId="8" fillId="0" borderId="2" xfId="49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80" fontId="7" fillId="0" borderId="2" xfId="49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11" applyNumberFormat="1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"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9" fontId="13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9" fontId="16" fillId="0" borderId="3" xfId="0" applyNumberFormat="1" applyFont="1" applyFill="1" applyBorder="1" applyAlignment="1">
      <alignment horizontal="center" vertical="center" wrapText="1"/>
    </xf>
    <xf numFmtId="17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179" fontId="18" fillId="0" borderId="3" xfId="0" applyNumberFormat="1" applyFont="1" applyFill="1" applyBorder="1" applyAlignment="1">
      <alignment horizontal="center" vertical="center" wrapText="1"/>
    </xf>
    <xf numFmtId="179" fontId="19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低保补贴" xfId="49"/>
  </cellStyles>
  <dxfs count="2"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0202411263201055371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房源明细"/>
      <sheetName val="2023年减免"/>
      <sheetName val="2023年物业费补贴名单"/>
      <sheetName val="2022年（补）"/>
      <sheetName val="2021年（补）"/>
      <sheetName val="2020年（补）"/>
      <sheetName val="2019年（补）"/>
      <sheetName val="2018年（补4-12月）"/>
      <sheetName val="2018年（补1-3月）"/>
      <sheetName val="2020年（1-3）减免"/>
      <sheetName val="2020年（4-12）减免 (2)"/>
    </sheetNames>
    <sheetDataSet>
      <sheetData sheetId="0">
        <row r="2">
          <cell r="F2" t="str">
            <v>2023年</v>
          </cell>
        </row>
        <row r="3">
          <cell r="B3" t="str">
            <v>地址</v>
          </cell>
          <cell r="C3" t="str">
            <v>建筑面积</v>
          </cell>
          <cell r="D3" t="str">
            <v>起租时间</v>
          </cell>
        </row>
        <row r="3">
          <cell r="F3" t="str">
            <v>        </v>
          </cell>
          <cell r="G3" t="str">
            <v>申请人身份证号码</v>
          </cell>
          <cell r="H3" t="str">
            <v>家庭成员姓名</v>
          </cell>
          <cell r="I3" t="str">
            <v>家庭成员身份证号码</v>
          </cell>
          <cell r="J3" t="str">
            <v>居住地地段市场租金标准</v>
          </cell>
          <cell r="K3" t="str">
            <v>月租金标准</v>
          </cell>
          <cell r="L3" t="str">
            <v>申请家庭人口情况</v>
          </cell>
        </row>
        <row r="4">
          <cell r="L4" t="str">
            <v>常住直系亲属人口</v>
          </cell>
          <cell r="M4" t="str">
            <v>保障人口</v>
          </cell>
        </row>
        <row r="5">
          <cell r="D5" t="str">
            <v>年度</v>
          </cell>
          <cell r="E5" t="str">
            <v>月份</v>
          </cell>
        </row>
        <row r="5">
          <cell r="M5" t="str">
            <v>低保人口</v>
          </cell>
          <cell r="N5" t="str">
            <v>低收入人口</v>
          </cell>
          <cell r="O5" t="str">
            <v>其他收入人口</v>
          </cell>
          <cell r="P5" t="str">
            <v>优抚对象</v>
          </cell>
        </row>
        <row r="6">
          <cell r="B6" t="str">
            <v>企业小区7-1-101</v>
          </cell>
          <cell r="C6">
            <v>56.05</v>
          </cell>
          <cell r="D6">
            <v>43024</v>
          </cell>
        </row>
        <row r="6">
          <cell r="F6" t="str">
            <v>李关怀</v>
          </cell>
          <cell r="G6" t="str">
            <v>420203195911302933</v>
          </cell>
          <cell r="H6" t="str">
            <v>桂素珍</v>
          </cell>
          <cell r="I6" t="str">
            <v>421127196305010886</v>
          </cell>
          <cell r="J6">
            <v>4.57</v>
          </cell>
          <cell r="K6">
            <v>207</v>
          </cell>
          <cell r="L6">
            <v>2</v>
          </cell>
        </row>
        <row r="6">
          <cell r="O6">
            <v>2</v>
          </cell>
        </row>
        <row r="7">
          <cell r="B7" t="str">
            <v>企业小区7-1-102</v>
          </cell>
          <cell r="C7">
            <v>56.04</v>
          </cell>
          <cell r="D7">
            <v>43003</v>
          </cell>
        </row>
        <row r="7">
          <cell r="F7" t="str">
            <v>祁荣俊</v>
          </cell>
          <cell r="G7" t="str">
            <v>420203197810173713</v>
          </cell>
          <cell r="H7" t="str">
            <v>童月红
祁强</v>
          </cell>
          <cell r="I7" t="str">
            <v>420203196806104323
420203199804244318</v>
          </cell>
          <cell r="J7">
            <v>4.57</v>
          </cell>
          <cell r="K7">
            <v>207</v>
          </cell>
          <cell r="L7">
            <v>3</v>
          </cell>
        </row>
        <row r="7">
          <cell r="O7">
            <v>3</v>
          </cell>
        </row>
        <row r="8">
          <cell r="B8" t="str">
            <v>企业小区7-1-103</v>
          </cell>
          <cell r="C8">
            <v>56.82</v>
          </cell>
          <cell r="D8">
            <v>43004</v>
          </cell>
        </row>
        <row r="8">
          <cell r="F8" t="str">
            <v>丰友谊</v>
          </cell>
          <cell r="G8" t="str">
            <v>420203197910013354</v>
          </cell>
          <cell r="H8" t="str">
            <v>熊淑芳</v>
          </cell>
          <cell r="I8" t="str">
            <v>421123194809066029</v>
          </cell>
          <cell r="J8">
            <v>4.57</v>
          </cell>
          <cell r="K8">
            <v>210</v>
          </cell>
          <cell r="L8">
            <v>2</v>
          </cell>
        </row>
        <row r="8">
          <cell r="O8">
            <v>2</v>
          </cell>
        </row>
        <row r="9">
          <cell r="B9" t="str">
            <v>企业小区7-1-104</v>
          </cell>
          <cell r="C9">
            <v>57.36</v>
          </cell>
          <cell r="D9">
            <v>43019</v>
          </cell>
        </row>
        <row r="9">
          <cell r="F9" t="str">
            <v>余改姑</v>
          </cell>
          <cell r="G9" t="str">
            <v>420203195107273721</v>
          </cell>
          <cell r="H9" t="str">
            <v>江玲</v>
          </cell>
          <cell r="I9" t="str">
            <v>420203197505193726</v>
          </cell>
          <cell r="J9">
            <v>4.57</v>
          </cell>
          <cell r="K9">
            <v>212</v>
          </cell>
          <cell r="L9">
            <v>2</v>
          </cell>
          <cell r="M9">
            <v>2</v>
          </cell>
        </row>
        <row r="10">
          <cell r="B10" t="str">
            <v>企业小区7-1-201</v>
          </cell>
          <cell r="C10">
            <v>56.05</v>
          </cell>
          <cell r="D10">
            <v>43000</v>
          </cell>
        </row>
        <row r="10">
          <cell r="F10" t="str">
            <v>徐银华</v>
          </cell>
          <cell r="G10" t="str">
            <v>420203197206252511</v>
          </cell>
          <cell r="H10" t="str">
            <v>王芳
徐傅杰</v>
          </cell>
          <cell r="I10" t="str">
            <v>42020319800916332X
420203200502173716</v>
          </cell>
          <cell r="J10">
            <v>4.57</v>
          </cell>
          <cell r="K10">
            <v>209</v>
          </cell>
          <cell r="L10">
            <v>3</v>
          </cell>
        </row>
        <row r="10">
          <cell r="O10">
            <v>0</v>
          </cell>
        </row>
        <row r="11">
          <cell r="B11" t="str">
            <v>企业小区7-1-202</v>
          </cell>
          <cell r="C11">
            <v>56.04</v>
          </cell>
          <cell r="D11">
            <v>42983</v>
          </cell>
        </row>
        <row r="11">
          <cell r="F11" t="str">
            <v>李军</v>
          </cell>
        </row>
        <row r="11">
          <cell r="J11">
            <v>4.57</v>
          </cell>
          <cell r="K11">
            <v>208</v>
          </cell>
        </row>
        <row r="12">
          <cell r="B12" t="str">
            <v>企业小区7-1-203</v>
          </cell>
          <cell r="C12">
            <v>56.82</v>
          </cell>
          <cell r="D12">
            <v>43665</v>
          </cell>
        </row>
        <row r="12">
          <cell r="F12" t="str">
            <v>张志伍</v>
          </cell>
          <cell r="G12" t="str">
            <v>420202196306251291</v>
          </cell>
          <cell r="H12" t="str">
            <v>邓明艳
张楠</v>
          </cell>
          <cell r="I12" t="str">
            <v>420202197212241222
420202199312301279</v>
          </cell>
          <cell r="J12">
            <v>4.57</v>
          </cell>
          <cell r="K12">
            <v>211</v>
          </cell>
          <cell r="L12">
            <v>3</v>
          </cell>
        </row>
        <row r="12">
          <cell r="O12">
            <v>3</v>
          </cell>
        </row>
        <row r="13">
          <cell r="B13" t="str">
            <v>企业小区7-1-204</v>
          </cell>
          <cell r="C13">
            <v>57.36</v>
          </cell>
          <cell r="D13">
            <v>42982</v>
          </cell>
        </row>
        <row r="13">
          <cell r="F13" t="str">
            <v>邵厚德</v>
          </cell>
          <cell r="G13" t="str">
            <v>420221195408238412</v>
          </cell>
          <cell r="H13" t="str">
            <v>卫玲</v>
          </cell>
          <cell r="I13" t="str">
            <v>420221197010158446</v>
          </cell>
          <cell r="J13">
            <v>4.57</v>
          </cell>
          <cell r="K13">
            <v>213</v>
          </cell>
          <cell r="L13">
            <v>2</v>
          </cell>
          <cell r="M13">
            <v>2</v>
          </cell>
        </row>
        <row r="14">
          <cell r="B14" t="str">
            <v>企业小区7-1-301</v>
          </cell>
          <cell r="C14">
            <v>56.05</v>
          </cell>
          <cell r="D14">
            <v>43038</v>
          </cell>
        </row>
        <row r="14">
          <cell r="F14" t="str">
            <v>王火荣</v>
          </cell>
          <cell r="G14" t="str">
            <v>421127194007133723</v>
          </cell>
          <cell r="H14" t="str">
            <v>高兴民</v>
          </cell>
          <cell r="I14" t="str">
            <v>420202196301021235</v>
          </cell>
          <cell r="J14">
            <v>4.57</v>
          </cell>
          <cell r="K14">
            <v>211</v>
          </cell>
          <cell r="L14">
            <v>2</v>
          </cell>
          <cell r="M14">
            <v>1</v>
          </cell>
        </row>
        <row r="15">
          <cell r="B15" t="str">
            <v>企业小区7-1-302</v>
          </cell>
          <cell r="C15">
            <v>56.04</v>
          </cell>
          <cell r="D15">
            <v>42983</v>
          </cell>
        </row>
        <row r="15">
          <cell r="F15" t="str">
            <v>李三平</v>
          </cell>
          <cell r="G15" t="str">
            <v>420203197903222916</v>
          </cell>
        </row>
        <row r="15">
          <cell r="J15">
            <v>4.57</v>
          </cell>
          <cell r="K15">
            <v>211</v>
          </cell>
          <cell r="L15">
            <v>1</v>
          </cell>
        </row>
        <row r="15">
          <cell r="O15">
            <v>1</v>
          </cell>
        </row>
        <row r="16">
          <cell r="B16" t="str">
            <v>企业小区7-1-303</v>
          </cell>
          <cell r="C16">
            <v>56.82</v>
          </cell>
          <cell r="D16">
            <v>43006</v>
          </cell>
        </row>
        <row r="16">
          <cell r="F16" t="str">
            <v>陈汉华</v>
          </cell>
          <cell r="G16" t="str">
            <v>42020219640229083X</v>
          </cell>
          <cell r="H16" t="str">
            <v>王慧珍</v>
          </cell>
          <cell r="I16" t="str">
            <v>420202193909090825</v>
          </cell>
          <cell r="J16">
            <v>4.57</v>
          </cell>
          <cell r="K16">
            <v>214</v>
          </cell>
          <cell r="L16">
            <v>2</v>
          </cell>
        </row>
        <row r="16">
          <cell r="O16">
            <v>2</v>
          </cell>
        </row>
        <row r="17">
          <cell r="B17" t="str">
            <v>企业小区7-1-304</v>
          </cell>
          <cell r="C17">
            <v>56.36</v>
          </cell>
          <cell r="D17">
            <v>43004</v>
          </cell>
        </row>
        <row r="17">
          <cell r="F17" t="str">
            <v>孙红伟</v>
          </cell>
        </row>
        <row r="17">
          <cell r="J17">
            <v>4.57</v>
          </cell>
          <cell r="K17">
            <v>212</v>
          </cell>
        </row>
        <row r="18">
          <cell r="B18" t="str">
            <v>企业小区7-1-401</v>
          </cell>
          <cell r="C18">
            <v>56.05</v>
          </cell>
          <cell r="D18">
            <v>43003</v>
          </cell>
        </row>
        <row r="18">
          <cell r="F18" t="str">
            <v>邵新安</v>
          </cell>
          <cell r="G18" t="str">
            <v>420203196205183759</v>
          </cell>
          <cell r="H18" t="str">
            <v>邵惠
岳应珍</v>
          </cell>
          <cell r="I18" t="str">
            <v>420203199404213723
42020219690707004X</v>
          </cell>
          <cell r="J18">
            <v>4.57</v>
          </cell>
          <cell r="K18">
            <v>213</v>
          </cell>
          <cell r="L18">
            <v>3</v>
          </cell>
        </row>
        <row r="18">
          <cell r="O18">
            <v>0</v>
          </cell>
        </row>
        <row r="19">
          <cell r="B19" t="str">
            <v>企业小区7-1-402</v>
          </cell>
          <cell r="C19">
            <v>56.04</v>
          </cell>
          <cell r="D19">
            <v>43004</v>
          </cell>
        </row>
        <row r="19">
          <cell r="F19" t="str">
            <v>徐五尔</v>
          </cell>
          <cell r="G19" t="str">
            <v>420203197102163346</v>
          </cell>
          <cell r="H19" t="str">
            <v>罗珂</v>
          </cell>
          <cell r="I19" t="str">
            <v>420203200911263325</v>
          </cell>
          <cell r="J19">
            <v>4.57</v>
          </cell>
          <cell r="K19">
            <v>213</v>
          </cell>
          <cell r="L19">
            <v>2</v>
          </cell>
          <cell r="M19">
            <v>2</v>
          </cell>
        </row>
        <row r="20">
          <cell r="B20" t="str">
            <v>企业小区7-1-403</v>
          </cell>
          <cell r="C20">
            <v>56.82</v>
          </cell>
          <cell r="D20">
            <v>43423</v>
          </cell>
        </row>
        <row r="20">
          <cell r="F20" t="str">
            <v>杨剑</v>
          </cell>
          <cell r="G20" t="str">
            <v>420202195709060444</v>
          </cell>
          <cell r="H20" t="str">
            <v>邵洋</v>
          </cell>
          <cell r="I20" t="str">
            <v>420202199207060856</v>
          </cell>
          <cell r="J20">
            <v>4.57</v>
          </cell>
          <cell r="K20">
            <v>216</v>
          </cell>
          <cell r="L20">
            <v>2</v>
          </cell>
        </row>
        <row r="20">
          <cell r="O20">
            <v>2</v>
          </cell>
        </row>
        <row r="21">
          <cell r="B21" t="str">
            <v>企业小区7-1-404</v>
          </cell>
          <cell r="C21">
            <v>57.36</v>
          </cell>
          <cell r="D21">
            <v>43003</v>
          </cell>
        </row>
        <row r="21">
          <cell r="F21" t="str">
            <v>郭桂容</v>
          </cell>
          <cell r="G21" t="str">
            <v>420203196512043326</v>
          </cell>
          <cell r="H21" t="str">
            <v>王贤良</v>
          </cell>
          <cell r="I21" t="str">
            <v>420203198804023318</v>
          </cell>
          <cell r="J21">
            <v>4.57</v>
          </cell>
          <cell r="K21">
            <v>218</v>
          </cell>
          <cell r="L21">
            <v>2</v>
          </cell>
        </row>
        <row r="21">
          <cell r="O21">
            <v>2</v>
          </cell>
        </row>
        <row r="22">
          <cell r="B22" t="str">
            <v>企业小区7-1-501</v>
          </cell>
          <cell r="C22">
            <v>56.05</v>
          </cell>
          <cell r="D22">
            <v>43984</v>
          </cell>
        </row>
        <row r="22">
          <cell r="F22" t="str">
            <v>程小琴</v>
          </cell>
          <cell r="G22" t="str">
            <v>420202197912310823</v>
          </cell>
          <cell r="H22" t="str">
            <v>胡志明
胡可怡</v>
          </cell>
          <cell r="I22" t="str">
            <v>420203197705133736
420202200507280821</v>
          </cell>
          <cell r="J22">
            <v>4.57</v>
          </cell>
          <cell r="K22">
            <v>215</v>
          </cell>
          <cell r="L22">
            <v>3</v>
          </cell>
        </row>
        <row r="22">
          <cell r="O22">
            <v>3</v>
          </cell>
        </row>
        <row r="23">
          <cell r="B23" t="str">
            <v>企业小区7-1-502</v>
          </cell>
          <cell r="C23">
            <v>56.04</v>
          </cell>
          <cell r="D23">
            <v>42982</v>
          </cell>
        </row>
        <row r="23">
          <cell r="F23" t="str">
            <v>张望香</v>
          </cell>
          <cell r="G23" t="str">
            <v>420203195310252926</v>
          </cell>
          <cell r="H23" t="str">
            <v>倪容</v>
          </cell>
          <cell r="I23" t="str">
            <v>420203197805282923</v>
          </cell>
          <cell r="J23">
            <v>4.57</v>
          </cell>
          <cell r="K23">
            <v>215</v>
          </cell>
          <cell r="L23">
            <v>2</v>
          </cell>
          <cell r="M23">
            <v>1</v>
          </cell>
        </row>
        <row r="24">
          <cell r="B24" t="str">
            <v>企业小区7-1-503</v>
          </cell>
          <cell r="C24">
            <v>56.82</v>
          </cell>
          <cell r="D24">
            <v>43033</v>
          </cell>
        </row>
        <row r="24">
          <cell r="F24" t="str">
            <v>刘爱清（去世）</v>
          </cell>
          <cell r="G24" t="str">
            <v>420205194708156190</v>
          </cell>
          <cell r="H24" t="str">
            <v>刘正华
谢帆
刘正明
孔献枝</v>
          </cell>
          <cell r="I24" t="str">
            <v>420203197410082556
42020419811064544
420203197807192956
420205195104146121</v>
          </cell>
          <cell r="J24">
            <v>4.57</v>
          </cell>
          <cell r="K24">
            <v>218</v>
          </cell>
          <cell r="L24">
            <v>4</v>
          </cell>
        </row>
        <row r="24">
          <cell r="O24">
            <v>4</v>
          </cell>
        </row>
        <row r="25">
          <cell r="B25" t="str">
            <v>企业小区7-1-504</v>
          </cell>
          <cell r="C25">
            <v>57.36</v>
          </cell>
          <cell r="D25">
            <v>43424</v>
          </cell>
        </row>
        <row r="25">
          <cell r="F25" t="str">
            <v>徐媛</v>
          </cell>
        </row>
        <row r="25">
          <cell r="J25">
            <v>4.57</v>
          </cell>
          <cell r="K25">
            <v>220</v>
          </cell>
        </row>
        <row r="26">
          <cell r="B26" t="str">
            <v>企业小区7-1-601</v>
          </cell>
          <cell r="C26">
            <v>56.05</v>
          </cell>
          <cell r="D26">
            <v>43003</v>
          </cell>
        </row>
        <row r="26">
          <cell r="F26" t="str">
            <v>舒耀南</v>
          </cell>
          <cell r="G26" t="str">
            <v>420203196508073717</v>
          </cell>
          <cell r="H26" t="str">
            <v>舒旺盛
舒诗琪
夏春兰</v>
          </cell>
          <cell r="I26" t="str">
            <v>420281200602061219
420281199512101285
420203196402182560</v>
          </cell>
          <cell r="J26">
            <v>4.57</v>
          </cell>
          <cell r="K26">
            <v>219</v>
          </cell>
          <cell r="L26">
            <v>4</v>
          </cell>
        </row>
        <row r="26">
          <cell r="O26">
            <v>4</v>
          </cell>
        </row>
        <row r="27">
          <cell r="B27" t="str">
            <v>企业小区7-1-602</v>
          </cell>
          <cell r="C27">
            <v>56.04</v>
          </cell>
          <cell r="D27">
            <v>43950</v>
          </cell>
        </row>
        <row r="27">
          <cell r="J27">
            <v>4.57</v>
          </cell>
          <cell r="K27">
            <v>219</v>
          </cell>
        </row>
        <row r="28">
          <cell r="B28" t="str">
            <v>企业小区7-1-603</v>
          </cell>
          <cell r="C28">
            <v>56.82</v>
          </cell>
          <cell r="D28">
            <v>42985</v>
          </cell>
        </row>
        <row r="28">
          <cell r="F28" t="str">
            <v>潘兵</v>
          </cell>
          <cell r="G28" t="str">
            <v>420205196307076113</v>
          </cell>
        </row>
        <row r="28">
          <cell r="J28">
            <v>4.57</v>
          </cell>
          <cell r="K28">
            <v>222</v>
          </cell>
          <cell r="L28">
            <v>1</v>
          </cell>
          <cell r="M28">
            <v>1</v>
          </cell>
        </row>
        <row r="29">
          <cell r="B29" t="str">
            <v>企业小区7-1-604</v>
          </cell>
          <cell r="C29">
            <v>57.36</v>
          </cell>
          <cell r="D29">
            <v>43000</v>
          </cell>
        </row>
        <row r="29">
          <cell r="F29" t="str">
            <v>邱丽</v>
          </cell>
          <cell r="G29" t="str">
            <v>42020319700711292X</v>
          </cell>
          <cell r="H29" t="str">
            <v>柳怡伶</v>
          </cell>
          <cell r="I29" t="str">
            <v>420203200301142921</v>
          </cell>
          <cell r="J29">
            <v>4.57</v>
          </cell>
          <cell r="K29">
            <v>224</v>
          </cell>
          <cell r="L29">
            <v>2</v>
          </cell>
          <cell r="M29">
            <v>2</v>
          </cell>
        </row>
        <row r="30">
          <cell r="B30" t="str">
            <v>企业小区7-1-701</v>
          </cell>
          <cell r="C30">
            <v>56.05</v>
          </cell>
          <cell r="D30">
            <v>42982</v>
          </cell>
        </row>
        <row r="30">
          <cell r="F30" t="str">
            <v>亓东进</v>
          </cell>
          <cell r="G30" t="str">
            <v>420203196606212928</v>
          </cell>
          <cell r="H30" t="str">
            <v>李明</v>
          </cell>
          <cell r="I30" t="str">
            <v>420203198704132912</v>
          </cell>
          <cell r="J30">
            <v>4.57</v>
          </cell>
          <cell r="K30">
            <v>219</v>
          </cell>
          <cell r="L30">
            <v>2</v>
          </cell>
          <cell r="M30">
            <v>2</v>
          </cell>
        </row>
        <row r="31">
          <cell r="B31" t="str">
            <v>企业小区7-1-702</v>
          </cell>
          <cell r="C31">
            <v>56.04</v>
          </cell>
          <cell r="D31">
            <v>43006</v>
          </cell>
        </row>
        <row r="31">
          <cell r="F31" t="str">
            <v>段建明</v>
          </cell>
          <cell r="G31" t="str">
            <v>420203196904262544</v>
          </cell>
          <cell r="H31" t="str">
            <v>柯贤锋</v>
          </cell>
          <cell r="I31" t="str">
            <v>420203199507013310</v>
          </cell>
          <cell r="J31">
            <v>4.57</v>
          </cell>
          <cell r="K31">
            <v>219</v>
          </cell>
          <cell r="L31">
            <v>2</v>
          </cell>
        </row>
        <row r="31">
          <cell r="O31">
            <v>2</v>
          </cell>
        </row>
        <row r="32">
          <cell r="B32" t="str">
            <v>企业小区7-1-703</v>
          </cell>
          <cell r="C32">
            <v>56.82</v>
          </cell>
          <cell r="D32">
            <v>43003</v>
          </cell>
        </row>
        <row r="32">
          <cell r="F32" t="str">
            <v>汪丽</v>
          </cell>
        </row>
        <row r="32">
          <cell r="J32">
            <v>4.57</v>
          </cell>
          <cell r="K32">
            <v>222</v>
          </cell>
        </row>
        <row r="33">
          <cell r="B33" t="str">
            <v>企业小区7-1-704</v>
          </cell>
          <cell r="C33">
            <v>57.36</v>
          </cell>
          <cell r="D33">
            <v>42982</v>
          </cell>
        </row>
        <row r="33">
          <cell r="F33" t="str">
            <v>徐发贵</v>
          </cell>
          <cell r="G33" t="str">
            <v>42020319600629291X</v>
          </cell>
          <cell r="H33" t="str">
            <v>钱正芳</v>
          </cell>
          <cell r="I33" t="str">
            <v>421124196810017529</v>
          </cell>
          <cell r="J33">
            <v>4.57</v>
          </cell>
          <cell r="K33">
            <v>224</v>
          </cell>
          <cell r="L33">
            <v>2</v>
          </cell>
        </row>
        <row r="33">
          <cell r="O33">
            <v>2</v>
          </cell>
        </row>
        <row r="34">
          <cell r="B34" t="str">
            <v>企业小区7-1-801</v>
          </cell>
          <cell r="C34">
            <v>56.05</v>
          </cell>
          <cell r="D34">
            <v>43427</v>
          </cell>
        </row>
        <row r="34">
          <cell r="F34" t="str">
            <v>吴巴星</v>
          </cell>
        </row>
        <row r="34">
          <cell r="J34">
            <v>4.57</v>
          </cell>
          <cell r="K34">
            <v>219</v>
          </cell>
        </row>
        <row r="35">
          <cell r="B35" t="str">
            <v>企业小区7-1-802</v>
          </cell>
          <cell r="C35">
            <v>56.04</v>
          </cell>
          <cell r="D35">
            <v>43019</v>
          </cell>
        </row>
        <row r="35">
          <cell r="F35" t="str">
            <v>张焱林</v>
          </cell>
          <cell r="G35" t="str">
            <v>420203193810283324</v>
          </cell>
          <cell r="H35" t="str">
            <v>刘中梅</v>
          </cell>
          <cell r="I35" t="str">
            <v>420221196401310420</v>
          </cell>
          <cell r="J35">
            <v>4.57</v>
          </cell>
          <cell r="K35">
            <v>219</v>
          </cell>
          <cell r="L35">
            <v>2</v>
          </cell>
        </row>
        <row r="35">
          <cell r="O35">
            <v>2</v>
          </cell>
        </row>
        <row r="36">
          <cell r="B36" t="str">
            <v>企业小区7-1-803</v>
          </cell>
          <cell r="C36">
            <v>56.82</v>
          </cell>
          <cell r="D36">
            <v>43003</v>
          </cell>
        </row>
        <row r="36">
          <cell r="F36" t="str">
            <v>徐国庆</v>
          </cell>
          <cell r="G36" t="str">
            <v>420203194610013316</v>
          </cell>
        </row>
        <row r="36">
          <cell r="J36">
            <v>4.57</v>
          </cell>
          <cell r="K36">
            <v>222</v>
          </cell>
          <cell r="L36">
            <v>1</v>
          </cell>
          <cell r="M36">
            <v>1</v>
          </cell>
        </row>
        <row r="37">
          <cell r="B37" t="str">
            <v>企业小区7-1-804</v>
          </cell>
          <cell r="C37">
            <v>57.36</v>
          </cell>
          <cell r="D37">
            <v>43423</v>
          </cell>
        </row>
        <row r="37">
          <cell r="F37" t="str">
            <v>白庆军</v>
          </cell>
          <cell r="G37" t="str">
            <v>420203196104142122</v>
          </cell>
        </row>
        <row r="37">
          <cell r="J37">
            <v>4.57</v>
          </cell>
          <cell r="K37">
            <v>224</v>
          </cell>
          <cell r="L37">
            <v>1</v>
          </cell>
        </row>
        <row r="37">
          <cell r="O37">
            <v>1</v>
          </cell>
        </row>
        <row r="38">
          <cell r="B38" t="str">
            <v>企业小区7-1-901</v>
          </cell>
          <cell r="C38">
            <v>56.05</v>
          </cell>
          <cell r="D38">
            <v>43003</v>
          </cell>
        </row>
        <row r="38">
          <cell r="F38" t="str">
            <v>冯伟府</v>
          </cell>
          <cell r="G38" t="str">
            <v>420204196307073311</v>
          </cell>
          <cell r="H38" t="str">
            <v>程玉英
冯津
冯球</v>
          </cell>
          <cell r="I38" t="str">
            <v>420221196709131242
420281199005221282
420281199210211251</v>
          </cell>
          <cell r="J38">
            <v>4.57</v>
          </cell>
          <cell r="K38">
            <v>219</v>
          </cell>
          <cell r="L38">
            <v>4</v>
          </cell>
          <cell r="M38">
            <v>4</v>
          </cell>
        </row>
        <row r="39">
          <cell r="B39" t="str">
            <v>企业小区7-1-902</v>
          </cell>
          <cell r="C39">
            <v>56.04</v>
          </cell>
          <cell r="D39">
            <v>42985</v>
          </cell>
        </row>
        <row r="39">
          <cell r="F39" t="str">
            <v>胡世忠</v>
          </cell>
          <cell r="G39" t="str">
            <v>420203194802232919</v>
          </cell>
          <cell r="H39" t="str">
            <v>刘金莲</v>
          </cell>
          <cell r="I39" t="str">
            <v>420203196902172561</v>
          </cell>
          <cell r="J39">
            <v>4.57</v>
          </cell>
          <cell r="K39">
            <v>219</v>
          </cell>
          <cell r="L39">
            <v>2</v>
          </cell>
        </row>
        <row r="39">
          <cell r="O39">
            <v>2</v>
          </cell>
        </row>
        <row r="40">
          <cell r="B40" t="str">
            <v>企业小区7-1-903</v>
          </cell>
          <cell r="C40">
            <v>56.82</v>
          </cell>
          <cell r="D40">
            <v>42982</v>
          </cell>
        </row>
        <row r="40">
          <cell r="F40" t="str">
            <v>刘建设</v>
          </cell>
          <cell r="G40" t="str">
            <v>420203196505123336</v>
          </cell>
          <cell r="H40" t="str">
            <v>吴国萍</v>
          </cell>
          <cell r="I40" t="str">
            <v>420203196702053728</v>
          </cell>
          <cell r="J40">
            <v>4.57</v>
          </cell>
          <cell r="K40">
            <v>222</v>
          </cell>
          <cell r="L40">
            <v>2</v>
          </cell>
        </row>
        <row r="40">
          <cell r="O40">
            <v>2</v>
          </cell>
        </row>
        <row r="41">
          <cell r="B41" t="str">
            <v>企业小区7-1-904</v>
          </cell>
          <cell r="C41">
            <v>57.36</v>
          </cell>
          <cell r="D41">
            <v>43000</v>
          </cell>
        </row>
        <row r="41">
          <cell r="F41" t="str">
            <v>朱志华</v>
          </cell>
          <cell r="G41" t="str">
            <v>42020319640714335X</v>
          </cell>
          <cell r="H41" t="str">
            <v>钟冬红</v>
          </cell>
          <cell r="I41" t="str">
            <v>420203196412183724</v>
          </cell>
          <cell r="J41">
            <v>4.57</v>
          </cell>
          <cell r="K41">
            <v>224</v>
          </cell>
          <cell r="L41">
            <v>2</v>
          </cell>
        </row>
        <row r="41">
          <cell r="O41">
            <v>2</v>
          </cell>
        </row>
        <row r="42">
          <cell r="B42" t="str">
            <v>企业小区7-1-1001</v>
          </cell>
          <cell r="C42">
            <v>56.05</v>
          </cell>
          <cell r="D42">
            <v>42985</v>
          </cell>
        </row>
        <row r="42">
          <cell r="F42" t="str">
            <v>冯国兴</v>
          </cell>
          <cell r="G42" t="str">
            <v>42020319581015293X</v>
          </cell>
          <cell r="H42" t="str">
            <v>吴玉英
徐凤林</v>
          </cell>
          <cell r="I42" t="str">
            <v>42020319340904292X
420704195706260029</v>
          </cell>
          <cell r="J42">
            <v>4.57</v>
          </cell>
          <cell r="K42">
            <v>219</v>
          </cell>
          <cell r="L42">
            <v>3</v>
          </cell>
        </row>
        <row r="42">
          <cell r="O42">
            <v>3</v>
          </cell>
        </row>
        <row r="43">
          <cell r="B43" t="str">
            <v>企业小区7-1-1002</v>
          </cell>
          <cell r="C43">
            <v>56.04</v>
          </cell>
          <cell r="D43">
            <v>43032</v>
          </cell>
        </row>
        <row r="43">
          <cell r="F43" t="str">
            <v>朱永云</v>
          </cell>
          <cell r="G43" t="str">
            <v>420203193603162917</v>
          </cell>
          <cell r="H43" t="str">
            <v>朱德英
朱定元</v>
          </cell>
          <cell r="I43" t="str">
            <v>420203193510102923
420203196802142912</v>
          </cell>
          <cell r="J43">
            <v>4.57</v>
          </cell>
          <cell r="K43">
            <v>219</v>
          </cell>
          <cell r="L43">
            <v>3</v>
          </cell>
        </row>
        <row r="43">
          <cell r="O43">
            <v>3</v>
          </cell>
        </row>
        <row r="44">
          <cell r="B44" t="str">
            <v>企业小区7-1-1003</v>
          </cell>
          <cell r="C44">
            <v>56.82</v>
          </cell>
          <cell r="D44">
            <v>43018</v>
          </cell>
        </row>
        <row r="44">
          <cell r="F44" t="str">
            <v>魏红</v>
          </cell>
        </row>
        <row r="44">
          <cell r="J44">
            <v>4.57</v>
          </cell>
          <cell r="K44">
            <v>222</v>
          </cell>
        </row>
        <row r="45">
          <cell r="B45" t="str">
            <v>企业小区7-1-1004</v>
          </cell>
          <cell r="C45">
            <v>57.36</v>
          </cell>
          <cell r="D45">
            <v>43003</v>
          </cell>
        </row>
        <row r="45">
          <cell r="F45" t="str">
            <v>胡庚生</v>
          </cell>
          <cell r="G45" t="str">
            <v>421126195209093895</v>
          </cell>
          <cell r="H45" t="str">
            <v>周冬姑</v>
          </cell>
          <cell r="I45" t="str">
            <v>421126195311153866</v>
          </cell>
          <cell r="J45">
            <v>4.57</v>
          </cell>
          <cell r="K45">
            <v>224</v>
          </cell>
          <cell r="L45">
            <v>2</v>
          </cell>
          <cell r="M45">
            <v>2</v>
          </cell>
        </row>
        <row r="46">
          <cell r="B46" t="str">
            <v>企业小区7-1-1101</v>
          </cell>
          <cell r="C46">
            <v>56.05</v>
          </cell>
          <cell r="D46">
            <v>43000</v>
          </cell>
        </row>
        <row r="46">
          <cell r="F46" t="str">
            <v>黄翠娇</v>
          </cell>
          <cell r="G46" t="str">
            <v>420221197409067220</v>
          </cell>
          <cell r="H46" t="str">
            <v>周文</v>
          </cell>
          <cell r="I46" t="str">
            <v>420281199509062430</v>
          </cell>
          <cell r="J46">
            <v>4.57</v>
          </cell>
          <cell r="K46">
            <v>219</v>
          </cell>
          <cell r="L46">
            <v>2</v>
          </cell>
        </row>
        <row r="46">
          <cell r="O46">
            <v>2</v>
          </cell>
        </row>
        <row r="47">
          <cell r="B47" t="str">
            <v>企业小区7-1-1102</v>
          </cell>
          <cell r="C47">
            <v>56.04</v>
          </cell>
          <cell r="D47">
            <v>43003</v>
          </cell>
        </row>
        <row r="47">
          <cell r="F47" t="str">
            <v>李小红</v>
          </cell>
          <cell r="G47" t="str">
            <v>420203196211032527</v>
          </cell>
          <cell r="H47" t="str">
            <v>杜娟</v>
          </cell>
          <cell r="I47" t="str">
            <v>420203199608082542</v>
          </cell>
          <cell r="J47">
            <v>4.57</v>
          </cell>
          <cell r="K47">
            <v>219</v>
          </cell>
          <cell r="L47">
            <v>2</v>
          </cell>
        </row>
        <row r="47">
          <cell r="O47">
            <v>2</v>
          </cell>
        </row>
        <row r="48">
          <cell r="B48" t="str">
            <v>企业小区7-1-1103</v>
          </cell>
          <cell r="C48">
            <v>56.82</v>
          </cell>
          <cell r="D48">
            <v>43000</v>
          </cell>
        </row>
        <row r="48">
          <cell r="F48" t="str">
            <v>胡桂花</v>
          </cell>
          <cell r="G48" t="str">
            <v>42020319650131256X</v>
          </cell>
        </row>
        <row r="48">
          <cell r="J48">
            <v>4.57</v>
          </cell>
          <cell r="K48">
            <v>222</v>
          </cell>
          <cell r="L48">
            <v>1</v>
          </cell>
        </row>
        <row r="48">
          <cell r="N48">
            <v>1</v>
          </cell>
        </row>
        <row r="49">
          <cell r="B49" t="str">
            <v>企业小区7-1-1104</v>
          </cell>
          <cell r="C49">
            <v>57.36</v>
          </cell>
          <cell r="D49">
            <v>42982</v>
          </cell>
        </row>
        <row r="49">
          <cell r="F49" t="str">
            <v>李树生</v>
          </cell>
          <cell r="G49" t="str">
            <v>420203195608272911</v>
          </cell>
        </row>
        <row r="49">
          <cell r="J49">
            <v>4.57</v>
          </cell>
          <cell r="K49">
            <v>224</v>
          </cell>
          <cell r="L49">
            <v>1</v>
          </cell>
          <cell r="M49">
            <v>1</v>
          </cell>
        </row>
        <row r="50">
          <cell r="B50" t="str">
            <v>企业小区7-1-1201</v>
          </cell>
          <cell r="C50">
            <v>56.05</v>
          </cell>
          <cell r="D50">
            <v>43035</v>
          </cell>
        </row>
        <row r="50">
          <cell r="F50" t="str">
            <v>张杏尔</v>
          </cell>
          <cell r="G50" t="str">
            <v>420203195412312918</v>
          </cell>
          <cell r="H50" t="str">
            <v>孟艳</v>
          </cell>
          <cell r="I50" t="str">
            <v>421081198109011080</v>
          </cell>
          <cell r="J50">
            <v>4.57</v>
          </cell>
          <cell r="K50">
            <v>219</v>
          </cell>
          <cell r="L50">
            <v>2</v>
          </cell>
          <cell r="M50">
            <v>0</v>
          </cell>
        </row>
        <row r="50">
          <cell r="O50">
            <v>1</v>
          </cell>
        </row>
        <row r="51">
          <cell r="B51" t="str">
            <v>企业小区7-1-1202</v>
          </cell>
          <cell r="C51">
            <v>56.04</v>
          </cell>
          <cell r="D51">
            <v>43424</v>
          </cell>
        </row>
        <row r="51">
          <cell r="F51" t="str">
            <v>罗复珍</v>
          </cell>
          <cell r="G51" t="str">
            <v>420221196806288428</v>
          </cell>
          <cell r="H51" t="str">
            <v>苏建军
苏航</v>
          </cell>
          <cell r="I51" t="str">
            <v>420202196512310459
420221199503048412</v>
          </cell>
          <cell r="J51">
            <v>4.57</v>
          </cell>
          <cell r="K51">
            <v>219</v>
          </cell>
          <cell r="L51">
            <v>3</v>
          </cell>
        </row>
        <row r="51">
          <cell r="O51">
            <v>3</v>
          </cell>
        </row>
        <row r="52">
          <cell r="B52" t="str">
            <v>企业小区7-1-1203</v>
          </cell>
          <cell r="C52">
            <v>56.82</v>
          </cell>
          <cell r="D52">
            <v>43423</v>
          </cell>
        </row>
        <row r="52">
          <cell r="F52" t="str">
            <v>孙安华</v>
          </cell>
          <cell r="G52" t="str">
            <v>420202195908221212</v>
          </cell>
          <cell r="H52" t="str">
            <v>周慧连</v>
          </cell>
          <cell r="I52" t="str">
            <v>420202196311151244</v>
          </cell>
          <cell r="J52">
            <v>4.57</v>
          </cell>
          <cell r="K52">
            <v>222</v>
          </cell>
          <cell r="L52">
            <v>2</v>
          </cell>
        </row>
        <row r="52">
          <cell r="O52">
            <v>2</v>
          </cell>
        </row>
        <row r="53">
          <cell r="B53" t="str">
            <v>企业小区7-1-1204</v>
          </cell>
          <cell r="C53">
            <v>57.36</v>
          </cell>
          <cell r="D53">
            <v>43000</v>
          </cell>
        </row>
        <row r="53">
          <cell r="F53" t="str">
            <v>罗政权</v>
          </cell>
          <cell r="G53" t="str">
            <v>420203197611093710</v>
          </cell>
          <cell r="H53" t="str">
            <v>王志林
罗萍萍</v>
          </cell>
          <cell r="I53" t="str">
            <v>420202197909020825
420203200508293727</v>
          </cell>
          <cell r="J53">
            <v>4.57</v>
          </cell>
          <cell r="K53">
            <v>224</v>
          </cell>
          <cell r="L53">
            <v>3</v>
          </cell>
        </row>
        <row r="53">
          <cell r="O53">
            <v>3</v>
          </cell>
        </row>
        <row r="54">
          <cell r="B54" t="str">
            <v>企业小区7-1-1301</v>
          </cell>
          <cell r="C54">
            <v>56.04</v>
          </cell>
          <cell r="D54">
            <v>43000</v>
          </cell>
        </row>
        <row r="54">
          <cell r="F54" t="str">
            <v>刘文英</v>
          </cell>
          <cell r="G54" t="str">
            <v>422124195102184226</v>
          </cell>
          <cell r="H54" t="str">
            <v>李成峰</v>
          </cell>
          <cell r="I54" t="str">
            <v>420203198105062932</v>
          </cell>
          <cell r="J54">
            <v>4.57</v>
          </cell>
          <cell r="K54">
            <v>219</v>
          </cell>
          <cell r="L54">
            <v>2</v>
          </cell>
          <cell r="M54">
            <v>2</v>
          </cell>
        </row>
        <row r="55">
          <cell r="B55" t="str">
            <v>企业小区7-1-1302</v>
          </cell>
          <cell r="C55">
            <v>56.05</v>
          </cell>
          <cell r="D55">
            <v>42984</v>
          </cell>
        </row>
        <row r="55">
          <cell r="F55" t="str">
            <v>潘福先</v>
          </cell>
          <cell r="G55" t="str">
            <v>420203195407252922</v>
          </cell>
          <cell r="H55" t="str">
            <v>钱冲
钱闯</v>
          </cell>
          <cell r="I55" t="str">
            <v>420203199110102913
42020319911010293X</v>
          </cell>
          <cell r="J55">
            <v>4.57</v>
          </cell>
          <cell r="K55">
            <v>219</v>
          </cell>
          <cell r="L55">
            <v>3</v>
          </cell>
        </row>
        <row r="55">
          <cell r="O55">
            <v>3</v>
          </cell>
        </row>
        <row r="56">
          <cell r="B56" t="str">
            <v>企业小区7-1-1303</v>
          </cell>
          <cell r="C56">
            <v>56.82</v>
          </cell>
          <cell r="D56">
            <v>43032</v>
          </cell>
        </row>
        <row r="56">
          <cell r="F56" t="str">
            <v>柯汉香</v>
          </cell>
          <cell r="G56" t="str">
            <v>420205194808186119</v>
          </cell>
          <cell r="H56" t="str">
            <v>陈东元
柯晓红
尤满顺</v>
          </cell>
          <cell r="I56" t="str">
            <v>420205195410066146
420205197411146139
420221197302021329</v>
          </cell>
          <cell r="J56">
            <v>4.57</v>
          </cell>
          <cell r="K56">
            <v>222</v>
          </cell>
          <cell r="L56">
            <v>4</v>
          </cell>
        </row>
        <row r="56">
          <cell r="O56">
            <v>4</v>
          </cell>
        </row>
        <row r="57">
          <cell r="B57" t="str">
            <v>企业小区7-1-1304</v>
          </cell>
          <cell r="C57">
            <v>57.36</v>
          </cell>
          <cell r="D57">
            <v>43003</v>
          </cell>
        </row>
        <row r="57">
          <cell r="F57" t="str">
            <v>丁雷</v>
          </cell>
          <cell r="G57" t="str">
            <v>420203197702242910</v>
          </cell>
        </row>
        <row r="57">
          <cell r="J57">
            <v>4.57</v>
          </cell>
          <cell r="K57">
            <v>224</v>
          </cell>
          <cell r="L57">
            <v>1</v>
          </cell>
          <cell r="M57">
            <v>1</v>
          </cell>
        </row>
        <row r="58">
          <cell r="B58" t="str">
            <v>企业小区7-1-1401</v>
          </cell>
          <cell r="C58">
            <v>56.04</v>
          </cell>
          <cell r="D58">
            <v>43424</v>
          </cell>
        </row>
        <row r="58">
          <cell r="F58" t="str">
            <v>李佳琴</v>
          </cell>
          <cell r="G58" t="str">
            <v>420203194703112129</v>
          </cell>
          <cell r="H58" t="str">
            <v>印浚源</v>
          </cell>
          <cell r="I58" t="str">
            <v>420202194110231214</v>
          </cell>
          <cell r="J58">
            <v>4.57</v>
          </cell>
          <cell r="K58">
            <v>219</v>
          </cell>
          <cell r="L58">
            <v>2</v>
          </cell>
        </row>
        <row r="58">
          <cell r="O58">
            <v>2</v>
          </cell>
        </row>
        <row r="59">
          <cell r="B59" t="str">
            <v>企业小区7-1-1402</v>
          </cell>
          <cell r="C59">
            <v>56.05</v>
          </cell>
          <cell r="D59">
            <v>42982</v>
          </cell>
        </row>
        <row r="59">
          <cell r="F59" t="str">
            <v>尹春全</v>
          </cell>
          <cell r="G59" t="str">
            <v>420203196402162914</v>
          </cell>
          <cell r="H59" t="str">
            <v>李菊
尹熙</v>
          </cell>
          <cell r="I59" t="str">
            <v>420203196402252928
420203199210172919</v>
          </cell>
          <cell r="J59">
            <v>4.57</v>
          </cell>
          <cell r="K59">
            <v>219</v>
          </cell>
          <cell r="L59">
            <v>3</v>
          </cell>
        </row>
        <row r="59">
          <cell r="O59">
            <v>0</v>
          </cell>
        </row>
        <row r="60">
          <cell r="B60" t="str">
            <v>企业小区7-1-1403</v>
          </cell>
          <cell r="C60">
            <v>56.82</v>
          </cell>
          <cell r="D60">
            <v>42982</v>
          </cell>
        </row>
        <row r="60">
          <cell r="F60" t="str">
            <v>王能胜（去世）</v>
          </cell>
          <cell r="G60" t="str">
            <v>420203194407293017</v>
          </cell>
          <cell r="H60" t="str">
            <v>程回宝</v>
          </cell>
          <cell r="I60" t="str">
            <v>420205194606106141</v>
          </cell>
          <cell r="J60">
            <v>4.57</v>
          </cell>
          <cell r="K60">
            <v>222</v>
          </cell>
          <cell r="L60">
            <v>1</v>
          </cell>
        </row>
        <row r="60">
          <cell r="O60">
            <v>1</v>
          </cell>
        </row>
        <row r="61">
          <cell r="B61" t="str">
            <v>企业小区7-1-1404</v>
          </cell>
          <cell r="C61">
            <v>57.36</v>
          </cell>
          <cell r="D61">
            <v>43006</v>
          </cell>
        </row>
        <row r="61">
          <cell r="F61" t="str">
            <v>吴红梅（去世）</v>
          </cell>
          <cell r="G61" t="str">
            <v>420205197412016168</v>
          </cell>
          <cell r="H61" t="str">
            <v>许瑞仁
许可
许润祥
许朝栋</v>
          </cell>
          <cell r="I61" t="str">
            <v>420203199810282556
422128197009090852
421126200505183813
421126200810013853</v>
          </cell>
          <cell r="J61">
            <v>4.57</v>
          </cell>
          <cell r="K61">
            <v>224</v>
          </cell>
          <cell r="L61">
            <v>4</v>
          </cell>
        </row>
        <row r="61">
          <cell r="O61">
            <v>4</v>
          </cell>
        </row>
        <row r="62">
          <cell r="B62" t="str">
            <v>企业小区7-1-1501</v>
          </cell>
          <cell r="C62">
            <v>56.04</v>
          </cell>
          <cell r="D62">
            <v>42984</v>
          </cell>
        </row>
        <row r="62">
          <cell r="F62" t="str">
            <v>陈执兵</v>
          </cell>
        </row>
        <row r="62">
          <cell r="J62">
            <v>4.57</v>
          </cell>
          <cell r="K62">
            <v>207</v>
          </cell>
        </row>
        <row r="63">
          <cell r="B63" t="str">
            <v>企业小区7-1-1502</v>
          </cell>
          <cell r="C63">
            <v>56.05</v>
          </cell>
          <cell r="D63">
            <v>43034</v>
          </cell>
        </row>
        <row r="63">
          <cell r="F63" t="str">
            <v>洪水生</v>
          </cell>
          <cell r="G63" t="str">
            <v>420203195905022919</v>
          </cell>
          <cell r="H63" t="str">
            <v>洪宇</v>
          </cell>
          <cell r="I63" t="str">
            <v>420203199902212918</v>
          </cell>
          <cell r="J63">
            <v>4.57</v>
          </cell>
          <cell r="K63">
            <v>207</v>
          </cell>
          <cell r="L63">
            <v>2</v>
          </cell>
          <cell r="M63">
            <v>2</v>
          </cell>
        </row>
        <row r="64">
          <cell r="B64" t="str">
            <v>企业小区7-1-1503</v>
          </cell>
          <cell r="C64">
            <v>56.82</v>
          </cell>
          <cell r="D64">
            <v>43423</v>
          </cell>
        </row>
        <row r="64">
          <cell r="F64" t="str">
            <v>黄福星</v>
          </cell>
          <cell r="G64" t="str">
            <v>420202196106210022</v>
          </cell>
          <cell r="H64" t="str">
            <v>刘中华
刘萍</v>
          </cell>
          <cell r="I64" t="str">
            <v>420221196004052413
420281198404092460</v>
          </cell>
          <cell r="J64">
            <v>4.57</v>
          </cell>
          <cell r="K64">
            <v>210</v>
          </cell>
          <cell r="L64">
            <v>3</v>
          </cell>
        </row>
        <row r="64">
          <cell r="O64">
            <v>3</v>
          </cell>
        </row>
        <row r="65">
          <cell r="B65" t="str">
            <v>企业小区7-1-1504</v>
          </cell>
          <cell r="C65">
            <v>57.36</v>
          </cell>
          <cell r="D65">
            <v>43000</v>
          </cell>
        </row>
        <row r="65">
          <cell r="F65" t="str">
            <v>郭洪涛</v>
          </cell>
          <cell r="G65" t="str">
            <v>420203197204222511</v>
          </cell>
        </row>
        <row r="65">
          <cell r="J65">
            <v>4.57</v>
          </cell>
          <cell r="K65">
            <v>212</v>
          </cell>
          <cell r="L65">
            <v>1</v>
          </cell>
          <cell r="M65">
            <v>1</v>
          </cell>
        </row>
        <row r="66">
          <cell r="B66" t="str">
            <v>企业小区7-2-101</v>
          </cell>
          <cell r="C66">
            <v>56.05</v>
          </cell>
          <cell r="D66">
            <v>43003</v>
          </cell>
        </row>
        <row r="66">
          <cell r="F66" t="str">
            <v>李腾飞（去世）</v>
          </cell>
          <cell r="G66" t="str">
            <v>420202195711120012</v>
          </cell>
          <cell r="H66" t="str">
            <v>李文俊</v>
          </cell>
          <cell r="I66" t="str">
            <v>420202200201020015</v>
          </cell>
          <cell r="J66">
            <v>4.57</v>
          </cell>
          <cell r="K66">
            <v>207</v>
          </cell>
          <cell r="L66">
            <v>1</v>
          </cell>
        </row>
        <row r="66">
          <cell r="O66">
            <v>1</v>
          </cell>
        </row>
        <row r="67">
          <cell r="B67" t="str">
            <v>企业小区7-2-102</v>
          </cell>
          <cell r="C67">
            <v>56.04</v>
          </cell>
          <cell r="D67">
            <v>43109</v>
          </cell>
        </row>
        <row r="67">
          <cell r="F67" t="str">
            <v>程良亭</v>
          </cell>
          <cell r="G67" t="str">
            <v>420202195609111216</v>
          </cell>
          <cell r="H67" t="str">
            <v>熊和喜
程强胜</v>
          </cell>
          <cell r="I67" t="str">
            <v>420202195910281281
420202198509021217</v>
          </cell>
          <cell r="J67">
            <v>4.57</v>
          </cell>
          <cell r="K67">
            <v>207</v>
          </cell>
          <cell r="L67">
            <v>3</v>
          </cell>
        </row>
        <row r="67">
          <cell r="O67">
            <v>0</v>
          </cell>
        </row>
        <row r="68">
          <cell r="B68" t="str">
            <v>企业小区7-2-103</v>
          </cell>
          <cell r="C68">
            <v>56.82</v>
          </cell>
          <cell r="D68">
            <v>43027</v>
          </cell>
        </row>
        <row r="68">
          <cell r="F68" t="str">
            <v>吴全胜</v>
          </cell>
        </row>
        <row r="68">
          <cell r="J68">
            <v>4.57</v>
          </cell>
          <cell r="K68">
            <v>210</v>
          </cell>
        </row>
        <row r="69">
          <cell r="B69" t="str">
            <v>企业小区7-2-104</v>
          </cell>
          <cell r="C69">
            <v>57.36</v>
          </cell>
          <cell r="D69">
            <v>43105</v>
          </cell>
        </row>
        <row r="69">
          <cell r="F69" t="str">
            <v>胡望华</v>
          </cell>
          <cell r="G69" t="str">
            <v>420203197703062516</v>
          </cell>
          <cell r="H69" t="str">
            <v>刘玉珍</v>
          </cell>
          <cell r="I69" t="str">
            <v>420203194903294326</v>
          </cell>
          <cell r="J69">
            <v>4.57</v>
          </cell>
          <cell r="K69">
            <v>212</v>
          </cell>
          <cell r="L69">
            <v>2</v>
          </cell>
          <cell r="M69">
            <v>1</v>
          </cell>
        </row>
        <row r="70">
          <cell r="B70" t="str">
            <v>企业小区7-2-201</v>
          </cell>
          <cell r="C70">
            <v>56.04</v>
          </cell>
          <cell r="D70">
            <v>42986</v>
          </cell>
        </row>
        <row r="70">
          <cell r="F70" t="str">
            <v>蒋春华</v>
          </cell>
          <cell r="G70" t="str">
            <v>420203195703052917</v>
          </cell>
          <cell r="H70" t="str">
            <v>李俊红</v>
          </cell>
          <cell r="I70" t="str">
            <v>420203196112182941</v>
          </cell>
          <cell r="J70">
            <v>4.57</v>
          </cell>
          <cell r="K70">
            <v>208</v>
          </cell>
          <cell r="L70">
            <v>2</v>
          </cell>
          <cell r="M70">
            <v>1</v>
          </cell>
        </row>
        <row r="71">
          <cell r="B71" t="str">
            <v>企业小区7-2-202</v>
          </cell>
          <cell r="C71">
            <v>56.05</v>
          </cell>
          <cell r="D71">
            <v>43048</v>
          </cell>
        </row>
        <row r="71">
          <cell r="F71" t="str">
            <v>李凤娇</v>
          </cell>
          <cell r="G71" t="str">
            <v>420202195711210026</v>
          </cell>
          <cell r="H71" t="str">
            <v>李成元</v>
          </cell>
          <cell r="I71" t="str">
            <v>420202195804150034</v>
          </cell>
          <cell r="J71">
            <v>4.57</v>
          </cell>
          <cell r="K71">
            <v>209</v>
          </cell>
          <cell r="L71">
            <v>2</v>
          </cell>
        </row>
        <row r="71">
          <cell r="O71">
            <v>2</v>
          </cell>
        </row>
        <row r="72">
          <cell r="B72" t="str">
            <v>企业小区7-2-203</v>
          </cell>
          <cell r="C72">
            <v>56.82</v>
          </cell>
          <cell r="D72">
            <v>43369</v>
          </cell>
        </row>
        <row r="72">
          <cell r="F72" t="str">
            <v>万仙</v>
          </cell>
          <cell r="G72" t="str">
            <v>420202198001080849</v>
          </cell>
          <cell r="H72" t="str">
            <v>卫才金
卫明阳</v>
          </cell>
          <cell r="I72" t="str">
            <v>420202197604250814
420202200901022011</v>
          </cell>
          <cell r="J72">
            <v>4.57</v>
          </cell>
          <cell r="K72">
            <v>211</v>
          </cell>
          <cell r="L72">
            <v>3</v>
          </cell>
        </row>
        <row r="72">
          <cell r="O72">
            <v>3</v>
          </cell>
        </row>
        <row r="73">
          <cell r="B73" t="str">
            <v>企业小区7-2-204</v>
          </cell>
          <cell r="C73">
            <v>57.36</v>
          </cell>
          <cell r="D73">
            <v>43108</v>
          </cell>
        </row>
        <row r="73">
          <cell r="F73" t="str">
            <v>张平</v>
          </cell>
          <cell r="G73" t="str">
            <v>420203195910212530</v>
          </cell>
          <cell r="H73" t="str">
            <v>钟金珍</v>
          </cell>
          <cell r="I73" t="str">
            <v>422129196703024523</v>
          </cell>
          <cell r="J73">
            <v>4.57</v>
          </cell>
          <cell r="K73">
            <v>213</v>
          </cell>
          <cell r="L73">
            <v>2</v>
          </cell>
        </row>
        <row r="73">
          <cell r="O73">
            <v>2</v>
          </cell>
        </row>
        <row r="74">
          <cell r="B74" t="str">
            <v>企业小区7-2-301</v>
          </cell>
          <cell r="C74">
            <v>56.04</v>
          </cell>
          <cell r="D74">
            <v>42983</v>
          </cell>
        </row>
        <row r="74">
          <cell r="F74" t="str">
            <v>童西保</v>
          </cell>
          <cell r="G74" t="str">
            <v>420205195309266119</v>
          </cell>
          <cell r="H74" t="str">
            <v>芦桂春</v>
          </cell>
          <cell r="I74" t="str">
            <v>420205195102246145</v>
          </cell>
          <cell r="J74">
            <v>4.57</v>
          </cell>
          <cell r="K74">
            <v>211</v>
          </cell>
          <cell r="L74">
            <v>2</v>
          </cell>
        </row>
        <row r="74">
          <cell r="O74">
            <v>2</v>
          </cell>
        </row>
        <row r="75">
          <cell r="B75" t="str">
            <v>企业小区7-2-302</v>
          </cell>
          <cell r="C75">
            <v>56.05</v>
          </cell>
          <cell r="D75">
            <v>43364</v>
          </cell>
        </row>
        <row r="75">
          <cell r="F75" t="str">
            <v>张德明</v>
          </cell>
          <cell r="G75" t="str">
            <v>420221195210100017</v>
          </cell>
          <cell r="H75" t="str">
            <v>程桃红</v>
          </cell>
          <cell r="I75" t="str">
            <v>420221195806200049</v>
          </cell>
          <cell r="J75">
            <v>4.57</v>
          </cell>
          <cell r="K75">
            <v>211</v>
          </cell>
          <cell r="L75">
            <v>2</v>
          </cell>
        </row>
        <row r="75">
          <cell r="O75">
            <v>2</v>
          </cell>
        </row>
        <row r="76">
          <cell r="B76" t="str">
            <v>企业小区7-2-303</v>
          </cell>
          <cell r="C76">
            <v>56.82</v>
          </cell>
          <cell r="D76">
            <v>43360</v>
          </cell>
        </row>
        <row r="76">
          <cell r="F76" t="str">
            <v>王桂英</v>
          </cell>
          <cell r="G76" t="str">
            <v>42020219610527004X</v>
          </cell>
          <cell r="H76" t="str">
            <v>潘暾</v>
          </cell>
          <cell r="I76" t="str">
            <v>420202198410310019</v>
          </cell>
          <cell r="J76">
            <v>4.57</v>
          </cell>
          <cell r="K76">
            <v>214</v>
          </cell>
          <cell r="L76">
            <v>2</v>
          </cell>
        </row>
        <row r="76">
          <cell r="O76">
            <v>2</v>
          </cell>
        </row>
        <row r="77">
          <cell r="B77" t="str">
            <v>企业小区7-2-304</v>
          </cell>
          <cell r="C77">
            <v>57.36</v>
          </cell>
          <cell r="D77">
            <v>43364</v>
          </cell>
        </row>
        <row r="77">
          <cell r="F77" t="str">
            <v>程贤英</v>
          </cell>
          <cell r="G77" t="str">
            <v>420202197007151623</v>
          </cell>
          <cell r="H77" t="str">
            <v>尹建军</v>
          </cell>
          <cell r="I77" t="str">
            <v>420203196907083314</v>
          </cell>
          <cell r="J77">
            <v>4.57</v>
          </cell>
          <cell r="K77">
            <v>216</v>
          </cell>
          <cell r="L77">
            <v>2</v>
          </cell>
        </row>
        <row r="77">
          <cell r="O77">
            <v>2</v>
          </cell>
        </row>
        <row r="78">
          <cell r="B78" t="str">
            <v>企业小区7-2-401</v>
          </cell>
          <cell r="C78">
            <v>56.04</v>
          </cell>
          <cell r="D78">
            <v>42982</v>
          </cell>
        </row>
        <row r="78">
          <cell r="F78" t="str">
            <v>秦文桥</v>
          </cell>
          <cell r="G78" t="str">
            <v>420203196808033717</v>
          </cell>
          <cell r="H78" t="str">
            <v>郑招秀</v>
          </cell>
          <cell r="I78" t="str">
            <v>420203193804093727</v>
          </cell>
          <cell r="J78">
            <v>4.57</v>
          </cell>
          <cell r="K78">
            <v>213</v>
          </cell>
          <cell r="L78">
            <v>2</v>
          </cell>
        </row>
        <row r="78">
          <cell r="O78">
            <v>2</v>
          </cell>
        </row>
        <row r="79">
          <cell r="B79" t="str">
            <v>企业小区7-2-402</v>
          </cell>
          <cell r="C79">
            <v>56.05</v>
          </cell>
          <cell r="D79">
            <v>43369</v>
          </cell>
        </row>
        <row r="79">
          <cell r="F79" t="str">
            <v>陈汉和</v>
          </cell>
          <cell r="G79" t="str">
            <v>42020219610315001X</v>
          </cell>
        </row>
        <row r="79">
          <cell r="J79">
            <v>4.57</v>
          </cell>
          <cell r="K79">
            <v>213</v>
          </cell>
          <cell r="L79">
            <v>1</v>
          </cell>
        </row>
        <row r="79">
          <cell r="O79">
            <v>1</v>
          </cell>
        </row>
        <row r="80">
          <cell r="B80" t="str">
            <v>企业小区7-2-403</v>
          </cell>
          <cell r="C80">
            <v>56.82</v>
          </cell>
          <cell r="D80">
            <v>43372</v>
          </cell>
        </row>
        <row r="80">
          <cell r="F80" t="str">
            <v>邱平</v>
          </cell>
          <cell r="G80" t="str">
            <v>420203197911033322</v>
          </cell>
          <cell r="H80" t="str">
            <v>邱子凡
张立杰</v>
          </cell>
          <cell r="I80" t="str">
            <v>420203200811153313
420203200102113319</v>
          </cell>
          <cell r="J80">
            <v>4.57</v>
          </cell>
          <cell r="K80">
            <v>216</v>
          </cell>
          <cell r="L80">
            <v>3</v>
          </cell>
        </row>
        <row r="80">
          <cell r="O80">
            <v>3</v>
          </cell>
        </row>
        <row r="81">
          <cell r="B81" t="str">
            <v>企业小区7-2-404</v>
          </cell>
          <cell r="C81">
            <v>57.36</v>
          </cell>
          <cell r="D81">
            <v>43108</v>
          </cell>
        </row>
        <row r="81">
          <cell r="F81" t="str">
            <v>鲁仲贤</v>
          </cell>
          <cell r="G81" t="str">
            <v>420203194707082123</v>
          </cell>
          <cell r="H81" t="str">
            <v>张开敏</v>
          </cell>
          <cell r="I81" t="str">
            <v>420203196710132135</v>
          </cell>
          <cell r="J81">
            <v>4.57</v>
          </cell>
          <cell r="K81">
            <v>218</v>
          </cell>
          <cell r="L81">
            <v>2</v>
          </cell>
        </row>
        <row r="81">
          <cell r="O81">
            <v>2</v>
          </cell>
        </row>
        <row r="82">
          <cell r="B82" t="str">
            <v>企业小区7-2-501</v>
          </cell>
          <cell r="C82">
            <v>56.04</v>
          </cell>
          <cell r="D82">
            <v>43004</v>
          </cell>
        </row>
        <row r="82">
          <cell r="F82" t="str">
            <v>龚清香</v>
          </cell>
          <cell r="G82" t="str">
            <v>420203195409212529</v>
          </cell>
          <cell r="H82" t="str">
            <v>汤超
汤学忠</v>
          </cell>
          <cell r="I82" t="str">
            <v>420203198309053317
420203195407202538</v>
          </cell>
          <cell r="J82">
            <v>4.57</v>
          </cell>
          <cell r="K82">
            <v>215</v>
          </cell>
          <cell r="L82">
            <v>3</v>
          </cell>
        </row>
        <row r="82">
          <cell r="O82">
            <v>3</v>
          </cell>
        </row>
        <row r="83">
          <cell r="B83" t="str">
            <v>企业小区7-2-502</v>
          </cell>
          <cell r="C83">
            <v>56.05</v>
          </cell>
          <cell r="D83">
            <v>43373</v>
          </cell>
        </row>
        <row r="83">
          <cell r="F83" t="str">
            <v>罗宝珍</v>
          </cell>
          <cell r="G83" t="str">
            <v>420203195106022525</v>
          </cell>
          <cell r="H83" t="str">
            <v>熊维</v>
          </cell>
          <cell r="I83" t="str">
            <v>420202198504160840</v>
          </cell>
          <cell r="J83">
            <v>4.57</v>
          </cell>
          <cell r="K83">
            <v>215</v>
          </cell>
          <cell r="L83">
            <v>2</v>
          </cell>
        </row>
        <row r="83">
          <cell r="O83">
            <v>2</v>
          </cell>
        </row>
        <row r="84">
          <cell r="B84" t="str">
            <v>企业小区7-2-503</v>
          </cell>
          <cell r="C84">
            <v>56.82</v>
          </cell>
          <cell r="D84">
            <v>43368</v>
          </cell>
        </row>
        <row r="84">
          <cell r="F84" t="str">
            <v>盛春香</v>
          </cell>
          <cell r="G84" t="str">
            <v>420202196301281221</v>
          </cell>
          <cell r="H84" t="str">
            <v>张盛立</v>
          </cell>
          <cell r="I84" t="str">
            <v>420202199006281214</v>
          </cell>
          <cell r="J84">
            <v>4.57</v>
          </cell>
          <cell r="K84">
            <v>218</v>
          </cell>
          <cell r="L84">
            <v>2</v>
          </cell>
        </row>
        <row r="84">
          <cell r="O84">
            <v>2</v>
          </cell>
        </row>
        <row r="85">
          <cell r="B85" t="str">
            <v>企业小区7-2-504</v>
          </cell>
          <cell r="C85">
            <v>57.36</v>
          </cell>
          <cell r="D85">
            <v>43105</v>
          </cell>
        </row>
        <row r="85">
          <cell r="F85" t="str">
            <v>胡芳</v>
          </cell>
          <cell r="G85" t="str">
            <v>420221197112291627</v>
          </cell>
          <cell r="H85" t="str">
            <v>余红军</v>
          </cell>
          <cell r="I85" t="str">
            <v>42012419680924001X</v>
          </cell>
          <cell r="J85">
            <v>4.57</v>
          </cell>
          <cell r="K85">
            <v>220</v>
          </cell>
          <cell r="L85">
            <v>2</v>
          </cell>
        </row>
        <row r="85">
          <cell r="O85">
            <v>2</v>
          </cell>
        </row>
        <row r="86">
          <cell r="B86" t="str">
            <v>企业小区7-2-601</v>
          </cell>
          <cell r="C86">
            <v>56.04</v>
          </cell>
          <cell r="D86">
            <v>43000</v>
          </cell>
        </row>
        <row r="86">
          <cell r="F86" t="str">
            <v>石毛尔</v>
          </cell>
          <cell r="G86" t="str">
            <v>420204196111284547</v>
          </cell>
          <cell r="H86" t="str">
            <v>杜红梅</v>
          </cell>
          <cell r="I86" t="str">
            <v>420203199705282124</v>
          </cell>
          <cell r="J86">
            <v>4.57</v>
          </cell>
          <cell r="K86">
            <v>219</v>
          </cell>
          <cell r="L86">
            <v>2</v>
          </cell>
          <cell r="M86">
            <v>2</v>
          </cell>
        </row>
        <row r="87">
          <cell r="B87" t="str">
            <v>企业小区7-2-602</v>
          </cell>
          <cell r="C87">
            <v>56.05</v>
          </cell>
          <cell r="D87">
            <v>43105</v>
          </cell>
        </row>
        <row r="87">
          <cell r="F87" t="str">
            <v>陈志勇</v>
          </cell>
          <cell r="G87" t="str">
            <v>420202197012130819</v>
          </cell>
          <cell r="H87" t="str">
            <v>陈堂育</v>
          </cell>
          <cell r="I87" t="str">
            <v>420202199506150835</v>
          </cell>
          <cell r="J87">
            <v>4.57</v>
          </cell>
          <cell r="K87">
            <v>219</v>
          </cell>
          <cell r="L87">
            <v>2</v>
          </cell>
          <cell r="M87">
            <v>1</v>
          </cell>
          <cell r="N87">
            <v>0</v>
          </cell>
        </row>
        <row r="88">
          <cell r="B88" t="str">
            <v>企业小区7-2-603</v>
          </cell>
          <cell r="C88">
            <v>56.82</v>
          </cell>
          <cell r="D88">
            <v>43105</v>
          </cell>
        </row>
        <row r="88">
          <cell r="F88" t="str">
            <v>谭雅阁</v>
          </cell>
        </row>
        <row r="88">
          <cell r="J88">
            <v>4.57</v>
          </cell>
          <cell r="K88">
            <v>222</v>
          </cell>
        </row>
        <row r="89">
          <cell r="B89" t="str">
            <v>企业小区7-2-604</v>
          </cell>
          <cell r="C89">
            <v>57.36</v>
          </cell>
          <cell r="D89">
            <v>43357</v>
          </cell>
        </row>
        <row r="89">
          <cell r="F89" t="str">
            <v>刘淑英</v>
          </cell>
          <cell r="G89" t="str">
            <v>420202197111270040</v>
          </cell>
          <cell r="H89" t="str">
            <v>彭伟伟</v>
          </cell>
          <cell r="I89" t="str">
            <v>420202197121100053</v>
          </cell>
          <cell r="J89">
            <v>4.57</v>
          </cell>
          <cell r="K89">
            <v>224</v>
          </cell>
          <cell r="L89">
            <v>2</v>
          </cell>
        </row>
        <row r="89">
          <cell r="O89">
            <v>2</v>
          </cell>
        </row>
        <row r="90">
          <cell r="B90" t="str">
            <v>企业小区7-2-701</v>
          </cell>
          <cell r="C90">
            <v>56.04</v>
          </cell>
          <cell r="D90">
            <v>43000</v>
          </cell>
        </row>
        <row r="90">
          <cell r="F90" t="str">
            <v>尹传胡</v>
          </cell>
          <cell r="G90" t="str">
            <v>420203195808263331</v>
          </cell>
          <cell r="H90" t="str">
            <v>汪琼芳
尹俊</v>
          </cell>
          <cell r="I90" t="str">
            <v>420202196711210020
420203198808153312</v>
          </cell>
          <cell r="J90">
            <v>4.57</v>
          </cell>
          <cell r="K90">
            <v>219</v>
          </cell>
          <cell r="L90">
            <v>3</v>
          </cell>
          <cell r="M90">
            <v>1</v>
          </cell>
        </row>
        <row r="91">
          <cell r="B91" t="str">
            <v>企业小区7-2-702</v>
          </cell>
          <cell r="C91">
            <v>56.05</v>
          </cell>
          <cell r="D91">
            <v>43105</v>
          </cell>
        </row>
        <row r="91">
          <cell r="F91" t="str">
            <v>王艳</v>
          </cell>
        </row>
        <row r="91">
          <cell r="J91">
            <v>4.57</v>
          </cell>
          <cell r="K91">
            <v>219</v>
          </cell>
        </row>
        <row r="92">
          <cell r="B92" t="str">
            <v>企业小区7-2-703</v>
          </cell>
          <cell r="C92">
            <v>56.82</v>
          </cell>
          <cell r="D92">
            <v>43109</v>
          </cell>
        </row>
        <row r="92">
          <cell r="F92" t="str">
            <v>王赛花</v>
          </cell>
          <cell r="G92" t="str">
            <v>42020319621225384X</v>
          </cell>
          <cell r="H92" t="str">
            <v>赵紫娟</v>
          </cell>
          <cell r="I92" t="str">
            <v>420203198609113721</v>
          </cell>
          <cell r="J92">
            <v>4.57</v>
          </cell>
          <cell r="K92">
            <v>222</v>
          </cell>
          <cell r="L92">
            <v>2</v>
          </cell>
        </row>
        <row r="92">
          <cell r="O92">
            <v>2</v>
          </cell>
        </row>
        <row r="93">
          <cell r="B93" t="str">
            <v>企业小区7-2-704</v>
          </cell>
          <cell r="C93">
            <v>57.36</v>
          </cell>
          <cell r="D93">
            <v>43102</v>
          </cell>
        </row>
        <row r="93">
          <cell r="F93" t="str">
            <v>程金莲</v>
          </cell>
          <cell r="G93" t="str">
            <v>420221196903153525</v>
          </cell>
        </row>
        <row r="93">
          <cell r="J93">
            <v>4.57</v>
          </cell>
          <cell r="K93">
            <v>224</v>
          </cell>
          <cell r="L93">
            <v>1</v>
          </cell>
          <cell r="M93">
            <v>1</v>
          </cell>
        </row>
        <row r="94">
          <cell r="B94" t="str">
            <v>企业小区7-2-801</v>
          </cell>
          <cell r="C94">
            <v>56.04</v>
          </cell>
          <cell r="D94">
            <v>43000</v>
          </cell>
        </row>
        <row r="94">
          <cell r="F94" t="str">
            <v>陆桂平</v>
          </cell>
        </row>
        <row r="94">
          <cell r="J94">
            <v>4.57</v>
          </cell>
          <cell r="K94">
            <v>219</v>
          </cell>
        </row>
        <row r="95">
          <cell r="B95" t="str">
            <v>企业小区7-2-802</v>
          </cell>
          <cell r="C95">
            <v>56.05</v>
          </cell>
          <cell r="D95">
            <v>43349</v>
          </cell>
        </row>
        <row r="95">
          <cell r="F95" t="str">
            <v>孙晓林</v>
          </cell>
          <cell r="G95" t="str">
            <v>420203196803252523</v>
          </cell>
        </row>
        <row r="95">
          <cell r="J95">
            <v>4.57</v>
          </cell>
          <cell r="K95">
            <v>219</v>
          </cell>
          <cell r="L95">
            <v>1</v>
          </cell>
        </row>
        <row r="95">
          <cell r="O95">
            <v>1</v>
          </cell>
        </row>
        <row r="96">
          <cell r="B96" t="str">
            <v>企业小区7-2-803</v>
          </cell>
          <cell r="C96">
            <v>56.82</v>
          </cell>
          <cell r="D96">
            <v>43105</v>
          </cell>
        </row>
        <row r="96">
          <cell r="F96" t="str">
            <v>周桂英</v>
          </cell>
          <cell r="G96" t="str">
            <v>420202197004220021</v>
          </cell>
          <cell r="H96" t="str">
            <v>方月莹</v>
          </cell>
          <cell r="I96" t="str">
            <v>42020319981005254X</v>
          </cell>
          <cell r="J96">
            <v>4.57</v>
          </cell>
          <cell r="K96">
            <v>222</v>
          </cell>
          <cell r="L96">
            <v>2</v>
          </cell>
        </row>
        <row r="96">
          <cell r="O96">
            <v>2</v>
          </cell>
        </row>
        <row r="97">
          <cell r="B97" t="str">
            <v>企业小区7-2-804</v>
          </cell>
          <cell r="C97">
            <v>57.36</v>
          </cell>
          <cell r="D97">
            <v>43373</v>
          </cell>
        </row>
        <row r="97">
          <cell r="F97" t="str">
            <v>邵立亮</v>
          </cell>
          <cell r="G97" t="str">
            <v>420202196909070457</v>
          </cell>
        </row>
        <row r="97">
          <cell r="J97">
            <v>4.57</v>
          </cell>
          <cell r="K97">
            <v>224</v>
          </cell>
          <cell r="L97">
            <v>1</v>
          </cell>
        </row>
        <row r="97">
          <cell r="O97">
            <v>1</v>
          </cell>
        </row>
        <row r="98">
          <cell r="B98" t="str">
            <v>企业小区7-2-901</v>
          </cell>
          <cell r="C98">
            <v>56.04</v>
          </cell>
          <cell r="D98">
            <v>43003</v>
          </cell>
        </row>
        <row r="98">
          <cell r="F98" t="str">
            <v>李杏甫</v>
          </cell>
          <cell r="G98" t="str">
            <v>420203195406163311</v>
          </cell>
          <cell r="H98" t="str">
            <v>李婷
彭三梅</v>
          </cell>
          <cell r="I98" t="str">
            <v>420203199603183328
421122196105300528</v>
          </cell>
          <cell r="J98">
            <v>4.57</v>
          </cell>
          <cell r="K98">
            <v>219</v>
          </cell>
          <cell r="L98">
            <v>3</v>
          </cell>
          <cell r="M98">
            <v>2</v>
          </cell>
        </row>
        <row r="99">
          <cell r="B99" t="str">
            <v>企业小区7-2-902</v>
          </cell>
          <cell r="C99">
            <v>56.82</v>
          </cell>
          <cell r="D99">
            <v>43364</v>
          </cell>
        </row>
        <row r="99">
          <cell r="F99" t="str">
            <v>郁桂芝</v>
          </cell>
          <cell r="G99" t="str">
            <v>420202197608150028</v>
          </cell>
          <cell r="H99" t="str">
            <v>周郁洁</v>
          </cell>
          <cell r="I99" t="str">
            <v>420202199812300029</v>
          </cell>
          <cell r="J99">
            <v>4.57</v>
          </cell>
          <cell r="K99">
            <v>222</v>
          </cell>
          <cell r="L99">
            <v>2</v>
          </cell>
        </row>
        <row r="99">
          <cell r="O99">
            <v>2</v>
          </cell>
        </row>
        <row r="100">
          <cell r="B100" t="str">
            <v>企业小区7-2-903</v>
          </cell>
          <cell r="C100">
            <v>56.05</v>
          </cell>
          <cell r="D100">
            <v>43372</v>
          </cell>
        </row>
        <row r="100">
          <cell r="F100" t="str">
            <v>方翠香</v>
          </cell>
          <cell r="G100" t="str">
            <v>420202194505230048</v>
          </cell>
        </row>
        <row r="100">
          <cell r="J100">
            <v>4.57</v>
          </cell>
          <cell r="K100">
            <v>219</v>
          </cell>
          <cell r="L100">
            <v>1</v>
          </cell>
        </row>
        <row r="100">
          <cell r="O100">
            <v>1</v>
          </cell>
        </row>
        <row r="101">
          <cell r="B101" t="str">
            <v>企业小区7-2-904</v>
          </cell>
          <cell r="C101">
            <v>57.36</v>
          </cell>
          <cell r="D101">
            <v>43032</v>
          </cell>
        </row>
        <row r="101">
          <cell r="F101" t="str">
            <v>李梅花</v>
          </cell>
          <cell r="G101" t="str">
            <v>420202196310270065</v>
          </cell>
        </row>
        <row r="101">
          <cell r="J101">
            <v>4.57</v>
          </cell>
          <cell r="K101">
            <v>224</v>
          </cell>
          <cell r="L101">
            <v>1</v>
          </cell>
        </row>
        <row r="101">
          <cell r="O101">
            <v>1</v>
          </cell>
        </row>
        <row r="102">
          <cell r="B102" t="str">
            <v>企业小区7-2-1001</v>
          </cell>
          <cell r="C102">
            <v>56.04</v>
          </cell>
          <cell r="D102">
            <v>43003</v>
          </cell>
        </row>
        <row r="102">
          <cell r="F102" t="str">
            <v>陈春梅</v>
          </cell>
          <cell r="G102" t="str">
            <v>420203196902232528</v>
          </cell>
          <cell r="H102" t="str">
            <v>熊可</v>
          </cell>
          <cell r="I102" t="str">
            <v>420203199404172562</v>
          </cell>
          <cell r="J102">
            <v>4.57</v>
          </cell>
          <cell r="K102">
            <v>219</v>
          </cell>
          <cell r="L102">
            <v>2</v>
          </cell>
        </row>
        <row r="102">
          <cell r="O102">
            <v>2</v>
          </cell>
        </row>
        <row r="103">
          <cell r="B103" t="str">
            <v>企业小区7-2-1002</v>
          </cell>
          <cell r="C103">
            <v>56.05</v>
          </cell>
          <cell r="D103">
            <v>43105</v>
          </cell>
        </row>
        <row r="103">
          <cell r="F103" t="str">
            <v>刘秧娣</v>
          </cell>
          <cell r="G103" t="str">
            <v>422327196903062426</v>
          </cell>
          <cell r="H103" t="str">
            <v>杨胜</v>
          </cell>
          <cell r="I103" t="str">
            <v>420202200103210819</v>
          </cell>
          <cell r="J103">
            <v>4.57</v>
          </cell>
          <cell r="K103">
            <v>219</v>
          </cell>
          <cell r="L103">
            <v>2</v>
          </cell>
          <cell r="M103">
            <v>2</v>
          </cell>
        </row>
        <row r="104">
          <cell r="B104" t="str">
            <v>企业小区7-2-1003</v>
          </cell>
          <cell r="C104">
            <v>56.82</v>
          </cell>
          <cell r="D104">
            <v>43104</v>
          </cell>
        </row>
        <row r="104">
          <cell r="F104" t="str">
            <v>景亮</v>
          </cell>
          <cell r="G104" t="str">
            <v>420202197310260435</v>
          </cell>
          <cell r="H104" t="str">
            <v>董细凤
景贺
景学发</v>
          </cell>
          <cell r="I104" t="str">
            <v>420202195012090424
420202200503040038
420202194008110416</v>
          </cell>
          <cell r="J104">
            <v>4.57</v>
          </cell>
          <cell r="K104">
            <v>222</v>
          </cell>
          <cell r="L104">
            <v>4</v>
          </cell>
        </row>
        <row r="104">
          <cell r="O104">
            <v>0</v>
          </cell>
        </row>
        <row r="105">
          <cell r="B105" t="str">
            <v>企业小区7-2-1004</v>
          </cell>
          <cell r="C105">
            <v>57.36</v>
          </cell>
          <cell r="D105">
            <v>43110</v>
          </cell>
        </row>
        <row r="105">
          <cell r="F105" t="str">
            <v>黄冬娥</v>
          </cell>
        </row>
        <row r="105">
          <cell r="J105">
            <v>4.57</v>
          </cell>
          <cell r="K105">
            <v>224</v>
          </cell>
        </row>
        <row r="106">
          <cell r="B106" t="str">
            <v>企业小区7-2-1101</v>
          </cell>
          <cell r="C106">
            <v>56.04</v>
          </cell>
          <cell r="D106">
            <v>43003</v>
          </cell>
        </row>
        <row r="106">
          <cell r="F106" t="str">
            <v>孔长林</v>
          </cell>
          <cell r="G106" t="str">
            <v>420203195802132138</v>
          </cell>
          <cell r="H106" t="str">
            <v>吴金竹
孔容</v>
          </cell>
          <cell r="I106" t="str">
            <v>420203196203062128
420203199511072145</v>
          </cell>
          <cell r="J106">
            <v>4.57</v>
          </cell>
          <cell r="K106">
            <v>219</v>
          </cell>
          <cell r="L106">
            <v>3</v>
          </cell>
        </row>
        <row r="106">
          <cell r="O106">
            <v>3</v>
          </cell>
        </row>
        <row r="107">
          <cell r="B107" t="str">
            <v>企业小区7-2-1102</v>
          </cell>
          <cell r="C107">
            <v>56.05</v>
          </cell>
          <cell r="D107">
            <v>43028</v>
          </cell>
        </row>
        <row r="107">
          <cell r="F107" t="str">
            <v>程丽</v>
          </cell>
          <cell r="G107" t="str">
            <v>42020219681219084X</v>
          </cell>
          <cell r="H107" t="str">
            <v>冯舜</v>
          </cell>
          <cell r="I107" t="str">
            <v>420202199006040437</v>
          </cell>
          <cell r="J107">
            <v>4.57</v>
          </cell>
          <cell r="K107">
            <v>219</v>
          </cell>
          <cell r="L107">
            <v>2</v>
          </cell>
        </row>
        <row r="107">
          <cell r="O107">
            <v>2</v>
          </cell>
        </row>
        <row r="108">
          <cell r="B108" t="str">
            <v>企业小区7-2-1103</v>
          </cell>
          <cell r="C108">
            <v>56.82</v>
          </cell>
          <cell r="D108">
            <v>43027</v>
          </cell>
        </row>
        <row r="108">
          <cell r="F108" t="str">
            <v>罗军</v>
          </cell>
          <cell r="G108" t="str">
            <v>420204196908014528</v>
          </cell>
          <cell r="H108" t="str">
            <v>段刚瑞</v>
          </cell>
          <cell r="I108" t="str">
            <v>420202196605180016</v>
          </cell>
          <cell r="J108">
            <v>4.57</v>
          </cell>
          <cell r="K108">
            <v>222</v>
          </cell>
          <cell r="L108">
            <v>2</v>
          </cell>
        </row>
        <row r="108">
          <cell r="O108">
            <v>2</v>
          </cell>
        </row>
        <row r="109">
          <cell r="B109" t="str">
            <v>企业小区7-2-1104</v>
          </cell>
          <cell r="C109">
            <v>57.36</v>
          </cell>
          <cell r="D109">
            <v>43354</v>
          </cell>
        </row>
        <row r="109">
          <cell r="F109" t="str">
            <v>胡旭东</v>
          </cell>
          <cell r="G109" t="str">
            <v>420203197406122113</v>
          </cell>
          <cell r="H109" t="str">
            <v>张明英</v>
          </cell>
          <cell r="I109" t="str">
            <v>420203194910042186</v>
          </cell>
          <cell r="J109">
            <v>4.57</v>
          </cell>
          <cell r="K109">
            <v>224</v>
          </cell>
          <cell r="L109">
            <v>2</v>
          </cell>
          <cell r="M109">
            <v>1</v>
          </cell>
        </row>
        <row r="110">
          <cell r="B110" t="str">
            <v>企业小区7-2-1201</v>
          </cell>
          <cell r="C110">
            <v>56.04</v>
          </cell>
          <cell r="D110">
            <v>42982</v>
          </cell>
        </row>
        <row r="110">
          <cell r="F110" t="str">
            <v>陈希贤</v>
          </cell>
          <cell r="G110" t="str">
            <v>420203195707152915</v>
          </cell>
          <cell r="H110" t="str">
            <v>刘梅芳</v>
          </cell>
          <cell r="I110" t="str">
            <v>420700196004294303</v>
          </cell>
          <cell r="J110">
            <v>4.57</v>
          </cell>
          <cell r="K110">
            <v>219</v>
          </cell>
          <cell r="L110">
            <v>2</v>
          </cell>
        </row>
        <row r="110">
          <cell r="O110">
            <v>2</v>
          </cell>
        </row>
        <row r="111">
          <cell r="B111" t="str">
            <v>企业小区7-2-1202</v>
          </cell>
          <cell r="C111">
            <v>56.05</v>
          </cell>
          <cell r="D111">
            <v>43373</v>
          </cell>
        </row>
        <row r="111">
          <cell r="F111" t="str">
            <v>袁保莲</v>
          </cell>
          <cell r="G111" t="str">
            <v>420202194707020428</v>
          </cell>
          <cell r="H111" t="str">
            <v>肖羚</v>
          </cell>
          <cell r="I111" t="str">
            <v>420202196910290414</v>
          </cell>
          <cell r="J111">
            <v>4.57</v>
          </cell>
          <cell r="K111">
            <v>219</v>
          </cell>
          <cell r="L111">
            <v>2</v>
          </cell>
        </row>
        <row r="111">
          <cell r="O111">
            <v>2</v>
          </cell>
        </row>
        <row r="112">
          <cell r="B112" t="str">
            <v>企业小区7-2-1203</v>
          </cell>
          <cell r="C112">
            <v>56.82</v>
          </cell>
          <cell r="D112">
            <v>43045</v>
          </cell>
        </row>
        <row r="112">
          <cell r="F112" t="str">
            <v>毛泽勤</v>
          </cell>
          <cell r="G112" t="str">
            <v>420202196203160039</v>
          </cell>
          <cell r="H112" t="str">
            <v>毛永才
黄梦钰</v>
          </cell>
          <cell r="I112" t="str">
            <v>420202199112040035
420203199111132567</v>
          </cell>
          <cell r="J112">
            <v>4.57</v>
          </cell>
          <cell r="K112">
            <v>222</v>
          </cell>
          <cell r="L112">
            <v>3</v>
          </cell>
        </row>
        <row r="112">
          <cell r="O112">
            <v>3</v>
          </cell>
        </row>
        <row r="113">
          <cell r="B113" t="str">
            <v>企业小区7-2-1204</v>
          </cell>
          <cell r="C113">
            <v>57.36</v>
          </cell>
          <cell r="D113">
            <v>43362</v>
          </cell>
        </row>
        <row r="113">
          <cell r="F113" t="str">
            <v>张敏</v>
          </cell>
          <cell r="G113" t="str">
            <v>420203197009222110</v>
          </cell>
          <cell r="H113" t="str">
            <v>曾玉林
张浩然</v>
          </cell>
          <cell r="I113" t="str">
            <v>420203197203072523
420203199906133715</v>
          </cell>
          <cell r="J113">
            <v>4.57</v>
          </cell>
          <cell r="K113">
            <v>224</v>
          </cell>
          <cell r="L113">
            <v>3</v>
          </cell>
        </row>
        <row r="113">
          <cell r="O113">
            <v>3</v>
          </cell>
        </row>
        <row r="114">
          <cell r="B114" t="str">
            <v>企业小区7-2-1301</v>
          </cell>
          <cell r="C114">
            <v>56.04</v>
          </cell>
          <cell r="D114">
            <v>43005</v>
          </cell>
        </row>
        <row r="114">
          <cell r="F114" t="str">
            <v>吴先礼</v>
          </cell>
        </row>
        <row r="114">
          <cell r="J114">
            <v>4.57</v>
          </cell>
          <cell r="K114">
            <v>219</v>
          </cell>
        </row>
        <row r="115">
          <cell r="B115" t="str">
            <v>企业小区7-2-1302</v>
          </cell>
          <cell r="C115">
            <v>56.05</v>
          </cell>
          <cell r="D115">
            <v>43102</v>
          </cell>
        </row>
        <row r="115">
          <cell r="F115" t="str">
            <v>王驹义</v>
          </cell>
          <cell r="G115" t="str">
            <v>420203194108022516</v>
          </cell>
          <cell r="H115" t="str">
            <v>陆冬玉</v>
          </cell>
          <cell r="I115" t="str">
            <v>420204196312204929</v>
          </cell>
          <cell r="J115">
            <v>4.57</v>
          </cell>
          <cell r="K115">
            <v>219</v>
          </cell>
          <cell r="L115">
            <v>2</v>
          </cell>
        </row>
        <row r="115">
          <cell r="O115">
            <v>2</v>
          </cell>
        </row>
        <row r="116">
          <cell r="B116" t="str">
            <v>企业小区7-2-1303</v>
          </cell>
          <cell r="C116">
            <v>56.82</v>
          </cell>
          <cell r="D116">
            <v>43045</v>
          </cell>
        </row>
        <row r="116">
          <cell r="F116" t="str">
            <v>向国华</v>
          </cell>
          <cell r="G116" t="str">
            <v>420202195407290017</v>
          </cell>
          <cell r="H116" t="str">
            <v>余金莲
向明</v>
          </cell>
          <cell r="I116" t="str">
            <v>420202195505230042
420202198701200012</v>
          </cell>
          <cell r="J116">
            <v>4.57</v>
          </cell>
          <cell r="K116">
            <v>222</v>
          </cell>
          <cell r="L116">
            <v>3</v>
          </cell>
          <cell r="M116">
            <v>1</v>
          </cell>
        </row>
        <row r="117">
          <cell r="B117" t="str">
            <v>企业小区7-2-1304</v>
          </cell>
          <cell r="C117">
            <v>57.36</v>
          </cell>
          <cell r="D117">
            <v>43371</v>
          </cell>
        </row>
        <row r="117">
          <cell r="F117" t="str">
            <v>任萍</v>
          </cell>
          <cell r="G117" t="str">
            <v>420203199612013320</v>
          </cell>
          <cell r="H117" t="str">
            <v>张斌斌
张梓潼
张唯一</v>
          </cell>
          <cell r="I117" t="str">
            <v>410822199109260076
42020320160223332X
41082220120327014x</v>
          </cell>
          <cell r="J117">
            <v>4.57</v>
          </cell>
          <cell r="K117">
            <v>224</v>
          </cell>
          <cell r="L117">
            <v>4</v>
          </cell>
        </row>
        <row r="117">
          <cell r="O117">
            <v>4</v>
          </cell>
        </row>
        <row r="118">
          <cell r="B118" t="str">
            <v>企业小区7-2-1401</v>
          </cell>
          <cell r="C118">
            <v>56.04</v>
          </cell>
          <cell r="D118">
            <v>43663</v>
          </cell>
        </row>
        <row r="118">
          <cell r="F118" t="str">
            <v>罗红</v>
          </cell>
          <cell r="G118" t="str">
            <v>420203197004233325</v>
          </cell>
          <cell r="H118" t="str">
            <v>吴迪</v>
          </cell>
          <cell r="I118" t="str">
            <v>42020319941108371X</v>
          </cell>
          <cell r="J118">
            <v>4.57</v>
          </cell>
          <cell r="K118">
            <v>219</v>
          </cell>
          <cell r="L118">
            <v>2</v>
          </cell>
        </row>
        <row r="118">
          <cell r="O118">
            <v>2</v>
          </cell>
        </row>
        <row r="119">
          <cell r="B119" t="str">
            <v>企业小区7-2-1402</v>
          </cell>
          <cell r="C119">
            <v>56.05</v>
          </cell>
          <cell r="D119">
            <v>44011</v>
          </cell>
        </row>
        <row r="119">
          <cell r="F119" t="str">
            <v>李从华</v>
          </cell>
          <cell r="G119" t="str">
            <v>420202195810040018</v>
          </cell>
        </row>
        <row r="119">
          <cell r="J119">
            <v>4.57</v>
          </cell>
          <cell r="K119">
            <v>219</v>
          </cell>
          <cell r="L119">
            <v>1</v>
          </cell>
        </row>
        <row r="119">
          <cell r="O119">
            <v>1</v>
          </cell>
        </row>
        <row r="120">
          <cell r="B120" t="str">
            <v>企业小区7-2-1403</v>
          </cell>
          <cell r="C120">
            <v>56.82</v>
          </cell>
          <cell r="D120">
            <v>43045</v>
          </cell>
        </row>
        <row r="120">
          <cell r="F120" t="str">
            <v>万恒宝</v>
          </cell>
          <cell r="G120" t="str">
            <v>420202195901210035</v>
          </cell>
          <cell r="H120" t="str">
            <v>喻爱华
万欢</v>
          </cell>
          <cell r="I120" t="str">
            <v>420202195909160028
420202198506070056</v>
          </cell>
          <cell r="J120">
            <v>4.57</v>
          </cell>
          <cell r="K120">
            <v>222</v>
          </cell>
          <cell r="L120">
            <v>3</v>
          </cell>
        </row>
        <row r="120">
          <cell r="O120">
            <v>3</v>
          </cell>
        </row>
        <row r="121">
          <cell r="B121" t="str">
            <v>企业小区7-2-1404</v>
          </cell>
          <cell r="C121">
            <v>57.36</v>
          </cell>
          <cell r="D121">
            <v>43369</v>
          </cell>
        </row>
        <row r="121">
          <cell r="F121" t="str">
            <v>刘建中</v>
          </cell>
          <cell r="G121" t="str">
            <v>420202195403264313</v>
          </cell>
          <cell r="H121" t="str">
            <v>徐松
刘亮</v>
          </cell>
          <cell r="I121" t="str">
            <v>420203195408034329
420202197901151214</v>
          </cell>
          <cell r="J121">
            <v>4.57</v>
          </cell>
          <cell r="K121">
            <v>224</v>
          </cell>
          <cell r="L121">
            <v>3</v>
          </cell>
        </row>
        <row r="121">
          <cell r="O121">
            <v>3</v>
          </cell>
        </row>
        <row r="122">
          <cell r="B122" t="str">
            <v>企业小区7-2-1501</v>
          </cell>
          <cell r="C122">
            <v>56.04</v>
          </cell>
          <cell r="D122">
            <v>43431</v>
          </cell>
        </row>
        <row r="122">
          <cell r="F122" t="str">
            <v>沈帮茂</v>
          </cell>
          <cell r="G122" t="str">
            <v>420202193403020010</v>
          </cell>
          <cell r="H122" t="str">
            <v>陶明荣</v>
          </cell>
          <cell r="I122" t="str">
            <v>420202194201130021</v>
          </cell>
          <cell r="J122">
            <v>4.57</v>
          </cell>
          <cell r="K122">
            <v>207</v>
          </cell>
          <cell r="L122">
            <v>2</v>
          </cell>
        </row>
        <row r="122">
          <cell r="O122">
            <v>2</v>
          </cell>
        </row>
        <row r="123">
          <cell r="B123" t="str">
            <v>企业小区7-2-1502</v>
          </cell>
          <cell r="C123">
            <v>56.05</v>
          </cell>
          <cell r="D123">
            <v>43957</v>
          </cell>
        </row>
        <row r="123">
          <cell r="F123" t="str">
            <v>王世新</v>
          </cell>
          <cell r="G123" t="str">
            <v>420221196608077718</v>
          </cell>
          <cell r="H123" t="str">
            <v>江玉容
王能兵</v>
          </cell>
          <cell r="I123" t="str">
            <v>420221196807248823
420281200702248013</v>
          </cell>
          <cell r="J123">
            <v>4.57</v>
          </cell>
          <cell r="K123">
            <v>207</v>
          </cell>
          <cell r="L123">
            <v>3</v>
          </cell>
        </row>
        <row r="123">
          <cell r="O123">
            <v>3</v>
          </cell>
        </row>
        <row r="124">
          <cell r="B124" t="str">
            <v>企业小区7-2-1503</v>
          </cell>
          <cell r="C124">
            <v>56.82</v>
          </cell>
          <cell r="D124">
            <v>43027</v>
          </cell>
        </row>
        <row r="124">
          <cell r="F124" t="str">
            <v>李人民</v>
          </cell>
          <cell r="G124" t="str">
            <v>420202195108240415</v>
          </cell>
          <cell r="H124" t="str">
            <v>吴永红</v>
          </cell>
          <cell r="I124" t="str">
            <v>420202195211030424</v>
          </cell>
          <cell r="J124">
            <v>4.57</v>
          </cell>
          <cell r="K124">
            <v>210</v>
          </cell>
          <cell r="L124">
            <v>2</v>
          </cell>
        </row>
        <row r="124">
          <cell r="O124">
            <v>2</v>
          </cell>
        </row>
        <row r="125">
          <cell r="B125" t="str">
            <v>企业小区7-2-1504</v>
          </cell>
          <cell r="C125">
            <v>57.36</v>
          </cell>
          <cell r="D125">
            <v>43647</v>
          </cell>
        </row>
        <row r="125">
          <cell r="F125" t="str">
            <v>陈汉生</v>
          </cell>
          <cell r="G125" t="str">
            <v>420202195912270017</v>
          </cell>
          <cell r="H125" t="str">
            <v>欧阳琼芳</v>
          </cell>
          <cell r="I125" t="str">
            <v>420122196710114707</v>
          </cell>
          <cell r="J125">
            <v>4.57</v>
          </cell>
          <cell r="K125">
            <v>212</v>
          </cell>
          <cell r="L125">
            <v>2</v>
          </cell>
        </row>
        <row r="125">
          <cell r="O125">
            <v>2</v>
          </cell>
        </row>
        <row r="126">
          <cell r="B126" t="str">
            <v>企业小区8-1-101</v>
          </cell>
          <cell r="C126">
            <v>56.05</v>
          </cell>
          <cell r="D126">
            <v>43373</v>
          </cell>
        </row>
        <row r="126">
          <cell r="F126" t="str">
            <v>曹细田</v>
          </cell>
          <cell r="G126" t="str">
            <v>420222196303072445</v>
          </cell>
        </row>
        <row r="126">
          <cell r="J126">
            <v>4.57</v>
          </cell>
          <cell r="K126">
            <v>207</v>
          </cell>
          <cell r="L126">
            <v>1</v>
          </cell>
        </row>
        <row r="126">
          <cell r="O126">
            <v>1</v>
          </cell>
        </row>
        <row r="127">
          <cell r="B127" t="str">
            <v>企业小区8-1-102</v>
          </cell>
          <cell r="C127">
            <v>56.04</v>
          </cell>
          <cell r="D127">
            <v>43369</v>
          </cell>
        </row>
        <row r="127">
          <cell r="F127" t="str">
            <v>管振勇</v>
          </cell>
          <cell r="G127" t="str">
            <v>420202197212110812</v>
          </cell>
          <cell r="H127" t="str">
            <v>王清芳
管芮
管思彤</v>
          </cell>
          <cell r="I127" t="str">
            <v>422128197611242222
420202200001040820
420202201511222020</v>
          </cell>
          <cell r="J127">
            <v>4.57</v>
          </cell>
          <cell r="K127">
            <v>207</v>
          </cell>
          <cell r="L127">
            <v>4</v>
          </cell>
        </row>
        <row r="127">
          <cell r="O127">
            <v>4</v>
          </cell>
        </row>
        <row r="128">
          <cell r="B128" t="str">
            <v>企业小区8-1-103</v>
          </cell>
          <cell r="C128">
            <v>56.82</v>
          </cell>
          <cell r="D128">
            <v>43372</v>
          </cell>
        </row>
        <row r="128">
          <cell r="F128" t="str">
            <v>严平平</v>
          </cell>
          <cell r="G128" t="str">
            <v>420203197411242515</v>
          </cell>
          <cell r="H128" t="str">
            <v>严泽海</v>
          </cell>
          <cell r="I128" t="str">
            <v>420203194607262530</v>
          </cell>
          <cell r="J128">
            <v>4.57</v>
          </cell>
          <cell r="K128">
            <v>210</v>
          </cell>
          <cell r="L128">
            <v>2</v>
          </cell>
        </row>
        <row r="128">
          <cell r="O128">
            <v>2</v>
          </cell>
        </row>
        <row r="129">
          <cell r="B129" t="str">
            <v>企业小区8-1-104</v>
          </cell>
          <cell r="C129">
            <v>57.36</v>
          </cell>
          <cell r="D129">
            <v>43027</v>
          </cell>
        </row>
        <row r="129">
          <cell r="F129" t="str">
            <v>张亚东</v>
          </cell>
          <cell r="G129" t="str">
            <v>420202195510150434</v>
          </cell>
          <cell r="H129" t="str">
            <v>花菊兰
张超</v>
          </cell>
          <cell r="I129" t="str">
            <v>420202196311060449
420202198503230018</v>
          </cell>
          <cell r="J129">
            <v>4.57</v>
          </cell>
          <cell r="K129">
            <v>212</v>
          </cell>
          <cell r="L129">
            <v>3</v>
          </cell>
          <cell r="M129">
            <v>2</v>
          </cell>
          <cell r="N129">
            <v>0</v>
          </cell>
        </row>
        <row r="130">
          <cell r="B130" t="str">
            <v>企业小区8-1-201</v>
          </cell>
          <cell r="C130">
            <v>56.05</v>
          </cell>
          <cell r="D130">
            <v>43385</v>
          </cell>
        </row>
        <row r="130">
          <cell r="F130" t="str">
            <v>庞志恒</v>
          </cell>
          <cell r="G130" t="str">
            <v>132234196303104054</v>
          </cell>
          <cell r="H130" t="str">
            <v>郭长敏</v>
          </cell>
          <cell r="I130" t="str">
            <v>420203196907132526</v>
          </cell>
          <cell r="J130">
            <v>4.57</v>
          </cell>
          <cell r="K130">
            <v>209</v>
          </cell>
          <cell r="L130">
            <v>2</v>
          </cell>
        </row>
        <row r="130">
          <cell r="O130">
            <v>2</v>
          </cell>
        </row>
        <row r="131">
          <cell r="B131" t="str">
            <v>企业小区8-1-202</v>
          </cell>
          <cell r="C131">
            <v>56.04</v>
          </cell>
          <cell r="D131">
            <v>43033</v>
          </cell>
        </row>
        <row r="131">
          <cell r="F131" t="str">
            <v>桂碧君</v>
          </cell>
          <cell r="G131" t="str">
            <v>420202196209290424</v>
          </cell>
          <cell r="H131" t="str">
            <v>王燚
杨茜</v>
          </cell>
          <cell r="I131" t="str">
            <v>420202198810080451
420703199409244067</v>
          </cell>
          <cell r="J131">
            <v>4.57</v>
          </cell>
          <cell r="K131">
            <v>208</v>
          </cell>
          <cell r="L131">
            <v>3</v>
          </cell>
        </row>
        <row r="131">
          <cell r="O131">
            <v>3</v>
          </cell>
        </row>
        <row r="132">
          <cell r="B132" t="str">
            <v>企业小区8-1-203</v>
          </cell>
          <cell r="C132">
            <v>56.82</v>
          </cell>
          <cell r="D132">
            <v>43109</v>
          </cell>
        </row>
        <row r="132">
          <cell r="F132" t="str">
            <v>李鹏</v>
          </cell>
          <cell r="G132" t="str">
            <v>420202198007131213</v>
          </cell>
          <cell r="H132" t="str">
            <v>肖彩娟
李欣诺
叶巧桂</v>
          </cell>
          <cell r="I132" t="str">
            <v>420222198808200202
420202201808231243
420203195407242126</v>
          </cell>
          <cell r="J132">
            <v>4.57</v>
          </cell>
          <cell r="K132">
            <v>211</v>
          </cell>
          <cell r="L132">
            <v>4</v>
          </cell>
        </row>
        <row r="132">
          <cell r="O132">
            <v>4</v>
          </cell>
        </row>
        <row r="133">
          <cell r="B133" t="str">
            <v>企业小区8-1-204</v>
          </cell>
          <cell r="C133">
            <v>57.36</v>
          </cell>
          <cell r="D133">
            <v>43360</v>
          </cell>
        </row>
        <row r="133">
          <cell r="F133" t="str">
            <v>杨智</v>
          </cell>
          <cell r="G133" t="str">
            <v>420203196504222113</v>
          </cell>
          <cell r="H133" t="str">
            <v>邓江
杨帆</v>
          </cell>
          <cell r="I133" t="str">
            <v>420202197001200842
420202199207180831</v>
          </cell>
          <cell r="J133">
            <v>4.57</v>
          </cell>
          <cell r="K133">
            <v>213</v>
          </cell>
          <cell r="L133">
            <v>3</v>
          </cell>
        </row>
        <row r="133">
          <cell r="O133">
            <v>3</v>
          </cell>
        </row>
        <row r="134">
          <cell r="B134" t="str">
            <v>企业小区8-1-301</v>
          </cell>
          <cell r="C134">
            <v>56.05</v>
          </cell>
          <cell r="D134">
            <v>43372</v>
          </cell>
        </row>
        <row r="134">
          <cell r="F134" t="str">
            <v>吴意春</v>
          </cell>
          <cell r="G134" t="str">
            <v>420202198101210022</v>
          </cell>
          <cell r="H134" t="str">
            <v>朱刚
朱明</v>
          </cell>
          <cell r="I134" t="str">
            <v>420202196912060014
420202200207300018</v>
          </cell>
          <cell r="J134">
            <v>4.57</v>
          </cell>
          <cell r="K134">
            <v>211</v>
          </cell>
          <cell r="L134">
            <v>3</v>
          </cell>
        </row>
        <row r="134">
          <cell r="O134">
            <v>3</v>
          </cell>
        </row>
        <row r="135">
          <cell r="B135" t="str">
            <v>企业小区8-1-302</v>
          </cell>
          <cell r="C135">
            <v>56.04</v>
          </cell>
          <cell r="D135">
            <v>43360</v>
          </cell>
        </row>
        <row r="135">
          <cell r="F135" t="str">
            <v>严海云</v>
          </cell>
          <cell r="G135" t="str">
            <v>420202196501140810</v>
          </cell>
          <cell r="H135" t="str">
            <v>杨燕华
严敬
毛丽霞</v>
          </cell>
          <cell r="I135" t="str">
            <v>420203196703092921
420202199103220819
42028119910408202X</v>
          </cell>
          <cell r="J135">
            <v>4.57</v>
          </cell>
          <cell r="K135">
            <v>211</v>
          </cell>
          <cell r="L135">
            <v>4</v>
          </cell>
        </row>
        <row r="135">
          <cell r="O135">
            <v>4</v>
          </cell>
        </row>
        <row r="136">
          <cell r="B136" t="str">
            <v>企业小区8-1-303</v>
          </cell>
          <cell r="C136">
            <v>56.82</v>
          </cell>
          <cell r="D136">
            <v>43108</v>
          </cell>
        </row>
        <row r="136">
          <cell r="F136" t="str">
            <v>曹建平</v>
          </cell>
        </row>
        <row r="136">
          <cell r="J136">
            <v>4.57</v>
          </cell>
          <cell r="K136">
            <v>214</v>
          </cell>
        </row>
        <row r="137">
          <cell r="B137" t="str">
            <v>企业小区8-1-304</v>
          </cell>
          <cell r="C137">
            <v>57.36</v>
          </cell>
          <cell r="D137">
            <v>43102</v>
          </cell>
        </row>
        <row r="137">
          <cell r="F137" t="str">
            <v>刘慧明</v>
          </cell>
          <cell r="G137" t="str">
            <v>420202196506220019</v>
          </cell>
          <cell r="H137" t="str">
            <v>陈慧梅</v>
          </cell>
          <cell r="I137" t="str">
            <v>420700196501264666</v>
          </cell>
          <cell r="J137">
            <v>4.57</v>
          </cell>
          <cell r="K137">
            <v>216</v>
          </cell>
          <cell r="L137">
            <v>2</v>
          </cell>
        </row>
        <row r="137">
          <cell r="O137">
            <v>2</v>
          </cell>
        </row>
        <row r="138">
          <cell r="B138" t="str">
            <v>企业小区8-1-401</v>
          </cell>
          <cell r="C138">
            <v>56.05</v>
          </cell>
          <cell r="D138">
            <v>43108</v>
          </cell>
        </row>
        <row r="138">
          <cell r="F138" t="str">
            <v>舒留信</v>
          </cell>
          <cell r="G138" t="str">
            <v>420202195411161250</v>
          </cell>
          <cell r="H138" t="str">
            <v>尹静萍</v>
          </cell>
          <cell r="I138" t="str">
            <v>420203195706052920</v>
          </cell>
          <cell r="J138">
            <v>4.57</v>
          </cell>
          <cell r="K138">
            <v>213</v>
          </cell>
          <cell r="L138">
            <v>2</v>
          </cell>
        </row>
        <row r="138">
          <cell r="O138">
            <v>2</v>
          </cell>
        </row>
        <row r="139">
          <cell r="B139" t="str">
            <v>企业小区8-1-402</v>
          </cell>
          <cell r="C139">
            <v>56.04</v>
          </cell>
          <cell r="D139">
            <v>43040</v>
          </cell>
        </row>
        <row r="139">
          <cell r="F139" t="str">
            <v>潘朝平</v>
          </cell>
          <cell r="G139" t="str">
            <v>420203194407133312</v>
          </cell>
          <cell r="H139" t="str">
            <v>朱梅珍</v>
          </cell>
          <cell r="I139" t="str">
            <v>420203194609193743</v>
          </cell>
          <cell r="J139">
            <v>4.57</v>
          </cell>
          <cell r="K139">
            <v>213</v>
          </cell>
          <cell r="L139">
            <v>2</v>
          </cell>
        </row>
        <row r="139">
          <cell r="O139">
            <v>2</v>
          </cell>
        </row>
        <row r="140">
          <cell r="B140" t="str">
            <v>企业小区8-1-403</v>
          </cell>
          <cell r="C140">
            <v>56.82</v>
          </cell>
          <cell r="D140">
            <v>43103</v>
          </cell>
        </row>
        <row r="140">
          <cell r="F140" t="str">
            <v>李杰</v>
          </cell>
          <cell r="G140" t="str">
            <v>420202198101301215</v>
          </cell>
          <cell r="H140" t="str">
            <v>李钦沛</v>
          </cell>
          <cell r="I140" t="str">
            <v>420202201410241214</v>
          </cell>
          <cell r="J140">
            <v>4.57</v>
          </cell>
          <cell r="K140">
            <v>216</v>
          </cell>
          <cell r="L140">
            <v>2</v>
          </cell>
          <cell r="M140">
            <v>1</v>
          </cell>
        </row>
        <row r="141">
          <cell r="B141" t="str">
            <v>企业小区8-1-404</v>
          </cell>
          <cell r="C141">
            <v>57.36</v>
          </cell>
          <cell r="D141">
            <v>42984</v>
          </cell>
        </row>
        <row r="141">
          <cell r="F141" t="str">
            <v>柯贵兰</v>
          </cell>
          <cell r="G141" t="str">
            <v>420202196503150027</v>
          </cell>
          <cell r="H141" t="str">
            <v>马爱晶</v>
          </cell>
          <cell r="I141" t="str">
            <v>420281200507280421</v>
          </cell>
          <cell r="J141">
            <v>4.57</v>
          </cell>
          <cell r="K141">
            <v>218</v>
          </cell>
          <cell r="L141">
            <v>2</v>
          </cell>
        </row>
        <row r="141">
          <cell r="O141">
            <v>0</v>
          </cell>
        </row>
        <row r="142">
          <cell r="B142" t="str">
            <v>企业小区8-1-501</v>
          </cell>
          <cell r="C142">
            <v>56.05</v>
          </cell>
          <cell r="D142">
            <v>43108</v>
          </cell>
        </row>
        <row r="142">
          <cell r="F142" t="str">
            <v>李福生</v>
          </cell>
          <cell r="G142" t="str">
            <v>420202194608260012</v>
          </cell>
          <cell r="H142" t="str">
            <v>袁美蓉</v>
          </cell>
          <cell r="I142" t="str">
            <v>420202195406240042</v>
          </cell>
          <cell r="J142">
            <v>4.57</v>
          </cell>
          <cell r="K142">
            <v>215</v>
          </cell>
          <cell r="L142">
            <v>2</v>
          </cell>
        </row>
        <row r="142">
          <cell r="O142">
            <v>2</v>
          </cell>
        </row>
        <row r="143">
          <cell r="B143" t="str">
            <v>企业小区8-1-502</v>
          </cell>
          <cell r="C143">
            <v>56.04</v>
          </cell>
          <cell r="D143">
            <v>42982</v>
          </cell>
        </row>
        <row r="143">
          <cell r="F143" t="str">
            <v>饶雪梅</v>
          </cell>
          <cell r="G143" t="str">
            <v>42020219780202122X</v>
          </cell>
          <cell r="H143" t="str">
            <v>吴晟楠
明庆富
饶运龙</v>
          </cell>
          <cell r="I143" t="str">
            <v>420202201606111227
420202194810191225
420202194705071213</v>
          </cell>
          <cell r="J143">
            <v>4.57</v>
          </cell>
          <cell r="K143">
            <v>215</v>
          </cell>
          <cell r="L143">
            <v>4</v>
          </cell>
        </row>
        <row r="143">
          <cell r="O143">
            <v>0</v>
          </cell>
        </row>
        <row r="144">
          <cell r="B144" t="str">
            <v>企业小区8-1-503</v>
          </cell>
          <cell r="C144">
            <v>56.82</v>
          </cell>
          <cell r="D144">
            <v>43053</v>
          </cell>
        </row>
        <row r="144">
          <cell r="F144" t="str">
            <v>宋启娥</v>
          </cell>
          <cell r="G144" t="str">
            <v>420202197110080448</v>
          </cell>
        </row>
        <row r="144">
          <cell r="J144">
            <v>4.57</v>
          </cell>
          <cell r="K144">
            <v>218</v>
          </cell>
          <cell r="L144">
            <v>1</v>
          </cell>
        </row>
        <row r="144">
          <cell r="O144">
            <v>1</v>
          </cell>
        </row>
        <row r="145">
          <cell r="B145" t="str">
            <v>企业小区8-1-504</v>
          </cell>
          <cell r="C145">
            <v>57.36</v>
          </cell>
          <cell r="D145">
            <v>43360</v>
          </cell>
        </row>
        <row r="145">
          <cell r="F145" t="str">
            <v>包勇蘅</v>
          </cell>
          <cell r="G145" t="str">
            <v>420202197003290036</v>
          </cell>
          <cell r="H145" t="str">
            <v>包可云
唐亚英</v>
          </cell>
          <cell r="I145" t="str">
            <v>420202200606190020
420203197609097229</v>
          </cell>
          <cell r="J145">
            <v>4.57</v>
          </cell>
          <cell r="K145">
            <v>220</v>
          </cell>
          <cell r="L145">
            <v>3</v>
          </cell>
        </row>
        <row r="145">
          <cell r="O145">
            <v>3</v>
          </cell>
        </row>
        <row r="146">
          <cell r="B146" t="str">
            <v>企业小区8-1-601</v>
          </cell>
          <cell r="C146">
            <v>56.05</v>
          </cell>
          <cell r="D146">
            <v>43045</v>
          </cell>
        </row>
        <row r="146">
          <cell r="F146" t="str">
            <v>张桂花</v>
          </cell>
          <cell r="G146" t="str">
            <v>420202195010030049</v>
          </cell>
          <cell r="H146" t="str">
            <v>沈罗节</v>
          </cell>
          <cell r="I146" t="str">
            <v>42020219650501001X</v>
          </cell>
          <cell r="J146">
            <v>4.57</v>
          </cell>
          <cell r="K146">
            <v>219</v>
          </cell>
          <cell r="L146">
            <v>2</v>
          </cell>
        </row>
        <row r="146">
          <cell r="O146">
            <v>2</v>
          </cell>
        </row>
        <row r="147">
          <cell r="B147" t="str">
            <v>企业小区8-1-602</v>
          </cell>
          <cell r="C147">
            <v>56.04</v>
          </cell>
          <cell r="D147">
            <v>43360</v>
          </cell>
        </row>
        <row r="147">
          <cell r="F147" t="str">
            <v>钟水生</v>
          </cell>
        </row>
        <row r="147">
          <cell r="J147">
            <v>4.57</v>
          </cell>
          <cell r="K147">
            <v>219</v>
          </cell>
        </row>
        <row r="148">
          <cell r="B148" t="str">
            <v>企业小区8-1-603</v>
          </cell>
          <cell r="C148">
            <v>56.82</v>
          </cell>
          <cell r="D148">
            <v>43351</v>
          </cell>
        </row>
        <row r="148">
          <cell r="F148" t="str">
            <v>石晶</v>
          </cell>
          <cell r="G148" t="str">
            <v>420202198704060027</v>
          </cell>
          <cell r="H148" t="str">
            <v>张雨菡</v>
          </cell>
          <cell r="I148" t="str">
            <v>420202200912020046</v>
          </cell>
          <cell r="J148">
            <v>4.57</v>
          </cell>
          <cell r="K148">
            <v>222</v>
          </cell>
          <cell r="L148">
            <v>2</v>
          </cell>
        </row>
        <row r="148">
          <cell r="O148">
            <v>2</v>
          </cell>
        </row>
        <row r="149">
          <cell r="B149" t="str">
            <v>企业小区8-1-604</v>
          </cell>
          <cell r="C149">
            <v>57.36</v>
          </cell>
          <cell r="D149">
            <v>43028</v>
          </cell>
        </row>
        <row r="149">
          <cell r="F149" t="str">
            <v>程俊</v>
          </cell>
          <cell r="G149" t="str">
            <v>42020219690705084X</v>
          </cell>
          <cell r="H149" t="str">
            <v>刘安东</v>
          </cell>
          <cell r="I149" t="str">
            <v>420502200410300013</v>
          </cell>
          <cell r="J149">
            <v>4.57</v>
          </cell>
          <cell r="K149">
            <v>224</v>
          </cell>
          <cell r="L149">
            <v>1</v>
          </cell>
        </row>
        <row r="149">
          <cell r="O149">
            <v>1</v>
          </cell>
        </row>
        <row r="150">
          <cell r="B150" t="str">
            <v>企业小区8-1-701</v>
          </cell>
          <cell r="C150">
            <v>56.05</v>
          </cell>
          <cell r="D150">
            <v>43364</v>
          </cell>
        </row>
        <row r="150">
          <cell r="F150" t="str">
            <v>曹红</v>
          </cell>
          <cell r="G150" t="str">
            <v>420202196810041226</v>
          </cell>
          <cell r="H150" t="str">
            <v>夏梦洁</v>
          </cell>
          <cell r="I150" t="str">
            <v>420202199302011286</v>
          </cell>
          <cell r="J150">
            <v>4.57</v>
          </cell>
          <cell r="K150">
            <v>219</v>
          </cell>
          <cell r="L150">
            <v>2</v>
          </cell>
        </row>
        <row r="150">
          <cell r="O150">
            <v>2</v>
          </cell>
        </row>
        <row r="151">
          <cell r="B151" t="str">
            <v>企业小区8-1-702</v>
          </cell>
          <cell r="C151">
            <v>56.04</v>
          </cell>
          <cell r="D151">
            <v>43360</v>
          </cell>
        </row>
        <row r="151">
          <cell r="F151" t="str">
            <v>何仁兴</v>
          </cell>
          <cell r="G151" t="str">
            <v>420202195101010078</v>
          </cell>
          <cell r="H151" t="str">
            <v>刘亚琳</v>
          </cell>
          <cell r="I151" t="str">
            <v>420202196802200042</v>
          </cell>
          <cell r="J151">
            <v>4.57</v>
          </cell>
          <cell r="K151">
            <v>219</v>
          </cell>
          <cell r="L151">
            <v>2</v>
          </cell>
        </row>
        <row r="151">
          <cell r="O151">
            <v>2</v>
          </cell>
        </row>
        <row r="152">
          <cell r="B152" t="str">
            <v>企业小区8-1-703</v>
          </cell>
          <cell r="C152">
            <v>56.82</v>
          </cell>
          <cell r="D152">
            <v>42983</v>
          </cell>
        </row>
        <row r="152">
          <cell r="F152" t="str">
            <v>严涛</v>
          </cell>
          <cell r="G152" t="str">
            <v>420202196310261214</v>
          </cell>
        </row>
        <row r="152">
          <cell r="J152">
            <v>4.57</v>
          </cell>
          <cell r="K152">
            <v>222</v>
          </cell>
          <cell r="L152">
            <v>1</v>
          </cell>
        </row>
        <row r="152">
          <cell r="O152">
            <v>1</v>
          </cell>
        </row>
        <row r="153">
          <cell r="B153" t="str">
            <v>企业小区8-1-704</v>
          </cell>
          <cell r="C153">
            <v>57.36</v>
          </cell>
          <cell r="D153">
            <v>42989</v>
          </cell>
        </row>
        <row r="153">
          <cell r="F153" t="str">
            <v>谭建成</v>
          </cell>
          <cell r="G153" t="str">
            <v>420205195902076113</v>
          </cell>
          <cell r="H153" t="str">
            <v>黄敏
谭丽娟</v>
          </cell>
          <cell r="I153" t="str">
            <v>420204196312094547
420202198701260023</v>
          </cell>
          <cell r="J153">
            <v>4.57</v>
          </cell>
          <cell r="K153">
            <v>224</v>
          </cell>
          <cell r="L153">
            <v>3</v>
          </cell>
        </row>
        <row r="153">
          <cell r="O153">
            <v>3</v>
          </cell>
        </row>
        <row r="154">
          <cell r="B154" t="str">
            <v>企业小区8-1-801</v>
          </cell>
          <cell r="C154">
            <v>56.05</v>
          </cell>
          <cell r="D154">
            <v>43354</v>
          </cell>
        </row>
        <row r="154">
          <cell r="F154" t="str">
            <v>夏秋银</v>
          </cell>
          <cell r="G154" t="str">
            <v>420202196409110854</v>
          </cell>
          <cell r="H154" t="str">
            <v>夏雨
夏飞虎</v>
          </cell>
          <cell r="I154" t="str">
            <v>42020220030213082X
420202201005052030</v>
          </cell>
          <cell r="J154">
            <v>4.57</v>
          </cell>
          <cell r="K154">
            <v>219</v>
          </cell>
          <cell r="L154">
            <v>3</v>
          </cell>
          <cell r="M154">
            <v>3</v>
          </cell>
        </row>
        <row r="155">
          <cell r="B155" t="str">
            <v>企业小区8-1-802</v>
          </cell>
          <cell r="C155">
            <v>56.04</v>
          </cell>
          <cell r="D155">
            <v>43364</v>
          </cell>
        </row>
        <row r="155">
          <cell r="F155" t="str">
            <v>屈春华</v>
          </cell>
          <cell r="G155" t="str">
            <v>420202196603040028</v>
          </cell>
          <cell r="H155" t="str">
            <v>潘银林</v>
          </cell>
          <cell r="I155" t="str">
            <v>422127196606247319</v>
          </cell>
          <cell r="J155">
            <v>4.57</v>
          </cell>
          <cell r="K155">
            <v>219</v>
          </cell>
          <cell r="L155">
            <v>2</v>
          </cell>
        </row>
        <row r="155">
          <cell r="O155">
            <v>2</v>
          </cell>
        </row>
        <row r="156">
          <cell r="B156" t="str">
            <v>企业小区8-1-803</v>
          </cell>
          <cell r="C156">
            <v>56.82</v>
          </cell>
          <cell r="D156">
            <v>43108</v>
          </cell>
        </row>
        <row r="156">
          <cell r="F156" t="str">
            <v>陈明月</v>
          </cell>
          <cell r="G156" t="str">
            <v>42020219791107083X</v>
          </cell>
          <cell r="H156" t="str">
            <v>陈少峯</v>
          </cell>
          <cell r="I156" t="str">
            <v>420202200703040817</v>
          </cell>
          <cell r="J156">
            <v>4.57</v>
          </cell>
          <cell r="K156">
            <v>222</v>
          </cell>
          <cell r="L156">
            <v>2</v>
          </cell>
        </row>
        <row r="156">
          <cell r="O156">
            <v>2</v>
          </cell>
        </row>
        <row r="157">
          <cell r="B157" t="str">
            <v>企业小区8-1-804</v>
          </cell>
          <cell r="C157">
            <v>57.36</v>
          </cell>
          <cell r="D157">
            <v>42986</v>
          </cell>
        </row>
        <row r="157">
          <cell r="F157" t="str">
            <v>石艳鸿</v>
          </cell>
          <cell r="G157" t="str">
            <v>420202197303230043</v>
          </cell>
          <cell r="H157" t="str">
            <v>纪奥运
纪德风
纪茹冰</v>
          </cell>
          <cell r="I157" t="str">
            <v>420202201410150013
420221197505275417
420281200204202047</v>
          </cell>
          <cell r="J157">
            <v>4.57</v>
          </cell>
          <cell r="K157">
            <v>224</v>
          </cell>
          <cell r="L157">
            <v>4</v>
          </cell>
        </row>
        <row r="157">
          <cell r="O157">
            <v>4</v>
          </cell>
        </row>
        <row r="158">
          <cell r="B158" t="str">
            <v>企业小区8-1-901</v>
          </cell>
          <cell r="C158">
            <v>56.05</v>
          </cell>
          <cell r="D158">
            <v>43045</v>
          </cell>
        </row>
        <row r="158">
          <cell r="F158" t="str">
            <v>杨祖泽</v>
          </cell>
          <cell r="G158" t="str">
            <v>42020219510110041X</v>
          </cell>
          <cell r="H158" t="str">
            <v>董松叶</v>
          </cell>
          <cell r="I158" t="str">
            <v>420202196206120024</v>
          </cell>
          <cell r="J158">
            <v>4.57</v>
          </cell>
          <cell r="K158">
            <v>219</v>
          </cell>
          <cell r="L158">
            <v>2</v>
          </cell>
        </row>
        <row r="158">
          <cell r="O158">
            <v>2</v>
          </cell>
        </row>
        <row r="159">
          <cell r="B159" t="str">
            <v>企业小区8-1-902</v>
          </cell>
          <cell r="C159">
            <v>56.04</v>
          </cell>
          <cell r="D159">
            <v>43830</v>
          </cell>
        </row>
        <row r="159">
          <cell r="F159" t="str">
            <v>吴立斌</v>
          </cell>
          <cell r="G159" t="str">
            <v>420202197005120815</v>
          </cell>
          <cell r="H159" t="str">
            <v>王又芬
吴彦德</v>
          </cell>
          <cell r="I159" t="str">
            <v>422127197003077925
421125199706057918</v>
          </cell>
          <cell r="J159">
            <v>4.57</v>
          </cell>
          <cell r="K159">
            <v>219</v>
          </cell>
          <cell r="L159">
            <v>3</v>
          </cell>
        </row>
        <row r="159">
          <cell r="O159">
            <v>3</v>
          </cell>
        </row>
        <row r="160">
          <cell r="B160" t="str">
            <v>企业小区8-1-903</v>
          </cell>
          <cell r="C160">
            <v>56.82</v>
          </cell>
          <cell r="D160">
            <v>43027</v>
          </cell>
        </row>
        <row r="160">
          <cell r="F160" t="str">
            <v>刘志强</v>
          </cell>
          <cell r="G160" t="str">
            <v>420203196304233715</v>
          </cell>
          <cell r="H160" t="str">
            <v>杨金桂</v>
          </cell>
          <cell r="I160" t="str">
            <v>42020319630717372X</v>
          </cell>
          <cell r="J160">
            <v>4.57</v>
          </cell>
          <cell r="K160">
            <v>222</v>
          </cell>
          <cell r="L160">
            <v>2</v>
          </cell>
        </row>
        <row r="160">
          <cell r="O160">
            <v>2</v>
          </cell>
        </row>
        <row r="161">
          <cell r="B161" t="str">
            <v>企业小区8-1-904</v>
          </cell>
          <cell r="C161">
            <v>57.36</v>
          </cell>
          <cell r="D161">
            <v>43028</v>
          </cell>
        </row>
        <row r="161">
          <cell r="F161" t="str">
            <v>余辉</v>
          </cell>
          <cell r="G161" t="str">
            <v>42020219771213006X</v>
          </cell>
          <cell r="H161" t="str">
            <v>杨曜宇</v>
          </cell>
          <cell r="I161" t="str">
            <v>420202201104250016</v>
          </cell>
          <cell r="J161">
            <v>4.57</v>
          </cell>
          <cell r="K161">
            <v>224</v>
          </cell>
          <cell r="L161">
            <v>2</v>
          </cell>
          <cell r="M161">
            <v>2</v>
          </cell>
        </row>
        <row r="162">
          <cell r="B162" t="str">
            <v>企业小区8-1-1001</v>
          </cell>
          <cell r="C162">
            <v>56.05</v>
          </cell>
          <cell r="D162">
            <v>43031</v>
          </cell>
        </row>
        <row r="162">
          <cell r="F162" t="str">
            <v>朱利民</v>
          </cell>
          <cell r="G162" t="str">
            <v>420204197510286536</v>
          </cell>
          <cell r="H162" t="str">
            <v>郑红
郑晓政</v>
          </cell>
          <cell r="I162" t="str">
            <v>420202197412291224
420204200107316517</v>
          </cell>
          <cell r="J162">
            <v>4.57</v>
          </cell>
          <cell r="K162">
            <v>219</v>
          </cell>
          <cell r="L162">
            <v>3</v>
          </cell>
        </row>
        <row r="162">
          <cell r="O162">
            <v>3</v>
          </cell>
        </row>
        <row r="163">
          <cell r="B163" t="str">
            <v>企业小区8-1-1002</v>
          </cell>
          <cell r="C163">
            <v>56.04</v>
          </cell>
          <cell r="D163">
            <v>43368</v>
          </cell>
        </row>
        <row r="163">
          <cell r="F163" t="str">
            <v>喻忠明</v>
          </cell>
          <cell r="G163" t="str">
            <v>420203195508112515</v>
          </cell>
          <cell r="H163" t="str">
            <v>涂先梅</v>
          </cell>
          <cell r="I163" t="str">
            <v>420203195910272525</v>
          </cell>
          <cell r="J163">
            <v>4.57</v>
          </cell>
          <cell r="K163">
            <v>219</v>
          </cell>
          <cell r="L163">
            <v>2</v>
          </cell>
        </row>
        <row r="163">
          <cell r="O163">
            <v>2</v>
          </cell>
        </row>
        <row r="164">
          <cell r="B164" t="str">
            <v>企业小区8-1-1003</v>
          </cell>
          <cell r="C164">
            <v>56.82</v>
          </cell>
          <cell r="D164">
            <v>43369</v>
          </cell>
        </row>
        <row r="164">
          <cell r="F164" t="str">
            <v>黄燕</v>
          </cell>
          <cell r="G164" t="str">
            <v>420203198407034320</v>
          </cell>
          <cell r="H164" t="str">
            <v>黄诗瑾
黄睿宸</v>
          </cell>
          <cell r="I164" t="str">
            <v>420202201203074329
420202201408284311</v>
          </cell>
          <cell r="J164">
            <v>4.57</v>
          </cell>
          <cell r="K164">
            <v>222</v>
          </cell>
          <cell r="L164">
            <v>3</v>
          </cell>
        </row>
        <row r="164">
          <cell r="O164">
            <v>3</v>
          </cell>
        </row>
        <row r="165">
          <cell r="B165" t="str">
            <v>企业小区8-1-1004</v>
          </cell>
          <cell r="C165">
            <v>57.36</v>
          </cell>
          <cell r="D165">
            <v>43105</v>
          </cell>
        </row>
        <row r="165">
          <cell r="F165" t="str">
            <v>胡小燕</v>
          </cell>
        </row>
        <row r="165">
          <cell r="J165">
            <v>4.57</v>
          </cell>
          <cell r="K165">
            <v>224</v>
          </cell>
        </row>
        <row r="166">
          <cell r="B166" t="str">
            <v>企业小区8-1-1101</v>
          </cell>
          <cell r="C166">
            <v>56.05</v>
          </cell>
          <cell r="D166">
            <v>43026</v>
          </cell>
        </row>
        <row r="166">
          <cell r="F166" t="str">
            <v>沈国海</v>
          </cell>
          <cell r="G166" t="str">
            <v>420202195807150013</v>
          </cell>
          <cell r="H166" t="str">
            <v>余美兰
沈琦</v>
          </cell>
          <cell r="I166" t="str">
            <v>420202195909200026
420202198812290014</v>
          </cell>
          <cell r="J166">
            <v>4.57</v>
          </cell>
          <cell r="K166">
            <v>219</v>
          </cell>
          <cell r="L166">
            <v>3</v>
          </cell>
        </row>
        <row r="166">
          <cell r="O166">
            <v>3</v>
          </cell>
        </row>
        <row r="167">
          <cell r="B167" t="str">
            <v>企业小区8-1-1102</v>
          </cell>
          <cell r="C167">
            <v>56.04</v>
          </cell>
          <cell r="D167">
            <v>43105</v>
          </cell>
        </row>
        <row r="167">
          <cell r="F167" t="str">
            <v>李从喜</v>
          </cell>
          <cell r="G167" t="str">
            <v>420202195104020036</v>
          </cell>
          <cell r="H167" t="str">
            <v>朱秀英</v>
          </cell>
          <cell r="I167" t="str">
            <v>420202195402040027</v>
          </cell>
          <cell r="J167">
            <v>4.57</v>
          </cell>
          <cell r="K167">
            <v>219</v>
          </cell>
          <cell r="L167">
            <v>2</v>
          </cell>
        </row>
        <row r="167">
          <cell r="O167">
            <v>2</v>
          </cell>
        </row>
        <row r="168">
          <cell r="B168" t="str">
            <v>企业小区8-1-1103</v>
          </cell>
          <cell r="C168">
            <v>56.82</v>
          </cell>
          <cell r="D168">
            <v>43096</v>
          </cell>
        </row>
        <row r="168">
          <cell r="F168" t="str">
            <v>高正洪</v>
          </cell>
          <cell r="G168" t="str">
            <v>42020219590724122X</v>
          </cell>
          <cell r="H168" t="str">
            <v>张隆山</v>
          </cell>
          <cell r="I168" t="str">
            <v>42020219570109121</v>
          </cell>
          <cell r="J168">
            <v>4.57</v>
          </cell>
          <cell r="K168">
            <v>222</v>
          </cell>
          <cell r="L168">
            <v>2</v>
          </cell>
        </row>
        <row r="168">
          <cell r="O168">
            <v>2</v>
          </cell>
        </row>
        <row r="169">
          <cell r="B169" t="str">
            <v>企业小区8-1-1104</v>
          </cell>
          <cell r="C169">
            <v>57.36</v>
          </cell>
          <cell r="D169">
            <v>43372</v>
          </cell>
        </row>
        <row r="169">
          <cell r="F169" t="str">
            <v>占春花</v>
          </cell>
          <cell r="G169" t="str">
            <v>420204198702066823</v>
          </cell>
          <cell r="H169" t="str">
            <v>贾辉</v>
          </cell>
          <cell r="I169" t="str">
            <v>420202197010130014</v>
          </cell>
          <cell r="J169">
            <v>4.57</v>
          </cell>
          <cell r="K169">
            <v>224</v>
          </cell>
          <cell r="L169">
            <v>2</v>
          </cell>
        </row>
        <row r="169">
          <cell r="O169">
            <v>2</v>
          </cell>
        </row>
        <row r="170">
          <cell r="B170" t="str">
            <v>企业小区8-1-1201</v>
          </cell>
          <cell r="C170">
            <v>56.05</v>
          </cell>
          <cell r="D170">
            <v>43108</v>
          </cell>
        </row>
        <row r="170">
          <cell r="F170" t="str">
            <v>夏艳</v>
          </cell>
          <cell r="G170" t="str">
            <v>420202197407080043</v>
          </cell>
          <cell r="H170" t="str">
            <v>刘国良
刘斯怡</v>
          </cell>
          <cell r="I170" t="str">
            <v>420202197103191238
420202200412260026</v>
          </cell>
          <cell r="J170">
            <v>4.57</v>
          </cell>
          <cell r="K170">
            <v>219</v>
          </cell>
          <cell r="L170">
            <v>3</v>
          </cell>
        </row>
        <row r="170">
          <cell r="O170">
            <v>3</v>
          </cell>
        </row>
        <row r="171">
          <cell r="B171" t="str">
            <v>企业小区8-1-1202</v>
          </cell>
          <cell r="C171">
            <v>56.04</v>
          </cell>
          <cell r="D171">
            <v>43028</v>
          </cell>
        </row>
        <row r="171">
          <cell r="F171" t="str">
            <v>段殿春</v>
          </cell>
          <cell r="G171" t="str">
            <v>420203196003103327</v>
          </cell>
          <cell r="H171" t="str">
            <v>石昌海</v>
          </cell>
          <cell r="I171" t="str">
            <v>420202195705070434</v>
          </cell>
          <cell r="J171">
            <v>4.57</v>
          </cell>
          <cell r="K171">
            <v>219</v>
          </cell>
          <cell r="L171">
            <v>2</v>
          </cell>
        </row>
        <row r="171">
          <cell r="O171">
            <v>2</v>
          </cell>
        </row>
        <row r="172">
          <cell r="B172" t="str">
            <v>企业小区8-1-1203</v>
          </cell>
          <cell r="C172">
            <v>56.82</v>
          </cell>
          <cell r="D172">
            <v>43360</v>
          </cell>
        </row>
        <row r="172">
          <cell r="F172" t="str">
            <v>熊灵丽</v>
          </cell>
          <cell r="G172" t="str">
            <v>420203198707102946</v>
          </cell>
          <cell r="H172" t="str">
            <v>袁玉熙
袁柔嘉
段雨诗</v>
          </cell>
          <cell r="I172" t="str">
            <v>622201198108080016
420203201808032929
420203201509172921</v>
          </cell>
          <cell r="J172">
            <v>4.57</v>
          </cell>
          <cell r="K172">
            <v>222</v>
          </cell>
          <cell r="L172">
            <v>4</v>
          </cell>
        </row>
        <row r="172">
          <cell r="O172">
            <v>4</v>
          </cell>
        </row>
        <row r="173">
          <cell r="B173" t="str">
            <v>企业小区8-1-1204</v>
          </cell>
          <cell r="C173">
            <v>57.36</v>
          </cell>
          <cell r="D173">
            <v>43096</v>
          </cell>
        </row>
        <row r="173">
          <cell r="F173" t="str">
            <v>窦晓燕</v>
          </cell>
          <cell r="G173" t="str">
            <v>420203197506093727</v>
          </cell>
          <cell r="H173" t="str">
            <v>谢勇勇
谢薇</v>
          </cell>
          <cell r="I173" t="str">
            <v>420203197208133735
420203199501273728</v>
          </cell>
          <cell r="J173">
            <v>4.57</v>
          </cell>
          <cell r="K173">
            <v>224</v>
          </cell>
          <cell r="L173">
            <v>3</v>
          </cell>
        </row>
        <row r="173">
          <cell r="O173">
            <v>3</v>
          </cell>
        </row>
        <row r="174">
          <cell r="B174" t="str">
            <v>企业小区8-1-1301</v>
          </cell>
          <cell r="C174">
            <v>56.05</v>
          </cell>
          <cell r="D174">
            <v>43373</v>
          </cell>
        </row>
        <row r="174">
          <cell r="F174" t="str">
            <v>余腊梅</v>
          </cell>
          <cell r="G174" t="str">
            <v>420202194710170822</v>
          </cell>
          <cell r="H174" t="str">
            <v>吴刚</v>
          </cell>
          <cell r="I174" t="str">
            <v>420202197705080877</v>
          </cell>
          <cell r="J174">
            <v>4.57</v>
          </cell>
          <cell r="K174">
            <v>219</v>
          </cell>
          <cell r="L174">
            <v>2</v>
          </cell>
        </row>
        <row r="174">
          <cell r="O174">
            <v>2</v>
          </cell>
        </row>
        <row r="175">
          <cell r="B175" t="str">
            <v>企业小区8-1-1302</v>
          </cell>
          <cell r="C175">
            <v>56.04</v>
          </cell>
          <cell r="D175">
            <v>43465</v>
          </cell>
        </row>
        <row r="175">
          <cell r="F175" t="str">
            <v>王学娟</v>
          </cell>
          <cell r="G175" t="str">
            <v>420203197404133724</v>
          </cell>
          <cell r="H175" t="str">
            <v>张芷曦</v>
          </cell>
          <cell r="I175" t="str">
            <v>420202200101040027</v>
          </cell>
          <cell r="J175">
            <v>4.57</v>
          </cell>
          <cell r="K175">
            <v>219</v>
          </cell>
          <cell r="L175">
            <v>2</v>
          </cell>
        </row>
        <row r="175">
          <cell r="O175">
            <v>2</v>
          </cell>
        </row>
        <row r="176">
          <cell r="B176" t="str">
            <v>企业小区8-1-1303</v>
          </cell>
          <cell r="C176">
            <v>56.82</v>
          </cell>
          <cell r="D176">
            <v>43369</v>
          </cell>
        </row>
        <row r="176">
          <cell r="F176" t="str">
            <v>叶元松</v>
          </cell>
          <cell r="G176" t="str">
            <v>420203196901112516</v>
          </cell>
        </row>
        <row r="176">
          <cell r="J176">
            <v>4.57</v>
          </cell>
          <cell r="K176">
            <v>222</v>
          </cell>
          <cell r="L176">
            <v>1</v>
          </cell>
        </row>
        <row r="176">
          <cell r="O176">
            <v>1</v>
          </cell>
        </row>
        <row r="177">
          <cell r="B177" t="str">
            <v>企业小区8-1-1304</v>
          </cell>
          <cell r="C177">
            <v>57.36</v>
          </cell>
          <cell r="D177">
            <v>43108</v>
          </cell>
        </row>
        <row r="177">
          <cell r="F177" t="str">
            <v>李春荣</v>
          </cell>
          <cell r="G177" t="str">
            <v>420202196303090824</v>
          </cell>
          <cell r="H177" t="str">
            <v>尹逸</v>
          </cell>
          <cell r="I177" t="str">
            <v>420202198712190833</v>
          </cell>
          <cell r="J177">
            <v>4.57</v>
          </cell>
          <cell r="K177">
            <v>224</v>
          </cell>
          <cell r="L177">
            <v>2</v>
          </cell>
        </row>
        <row r="177">
          <cell r="O177">
            <v>2</v>
          </cell>
        </row>
        <row r="178">
          <cell r="B178" t="str">
            <v>企业小区8-1-1401</v>
          </cell>
          <cell r="C178">
            <v>56.05</v>
          </cell>
          <cell r="D178">
            <v>42985</v>
          </cell>
        </row>
        <row r="178">
          <cell r="F178" t="str">
            <v>祁芳</v>
          </cell>
          <cell r="G178" t="str">
            <v>420202197812140863</v>
          </cell>
          <cell r="H178" t="str">
            <v>袁琪</v>
          </cell>
          <cell r="I178" t="str">
            <v>420202200003300841</v>
          </cell>
          <cell r="J178">
            <v>4.57</v>
          </cell>
          <cell r="K178">
            <v>219</v>
          </cell>
          <cell r="L178">
            <v>2</v>
          </cell>
        </row>
        <row r="178">
          <cell r="O178">
            <v>2</v>
          </cell>
        </row>
        <row r="179">
          <cell r="B179" t="str">
            <v>企业小区8-1-1402</v>
          </cell>
          <cell r="C179">
            <v>56.04</v>
          </cell>
          <cell r="D179">
            <v>43364</v>
          </cell>
        </row>
        <row r="179">
          <cell r="F179" t="str">
            <v>王忠宁</v>
          </cell>
          <cell r="G179" t="str">
            <v>420204195907055518</v>
          </cell>
          <cell r="H179" t="str">
            <v>杨秋梅</v>
          </cell>
          <cell r="I179" t="str">
            <v>420202196308290841</v>
          </cell>
          <cell r="J179">
            <v>4.57</v>
          </cell>
          <cell r="K179">
            <v>219</v>
          </cell>
          <cell r="L179">
            <v>2</v>
          </cell>
        </row>
        <row r="179">
          <cell r="O179">
            <v>2</v>
          </cell>
        </row>
        <row r="180">
          <cell r="B180" t="str">
            <v>企业小区8-1-1403</v>
          </cell>
          <cell r="C180">
            <v>56.82</v>
          </cell>
          <cell r="D180">
            <v>43107</v>
          </cell>
        </row>
        <row r="180">
          <cell r="F180" t="str">
            <v>彭大元</v>
          </cell>
          <cell r="G180" t="str">
            <v>420202195405250038</v>
          </cell>
          <cell r="H180" t="str">
            <v>彭思涛</v>
          </cell>
          <cell r="I180" t="str">
            <v>420204198610154914</v>
          </cell>
          <cell r="J180">
            <v>4.57</v>
          </cell>
          <cell r="K180">
            <v>222</v>
          </cell>
          <cell r="L180">
            <v>2</v>
          </cell>
        </row>
        <row r="180">
          <cell r="O180">
            <v>2</v>
          </cell>
        </row>
        <row r="181">
          <cell r="B181" t="str">
            <v>企业小区8-1-1404</v>
          </cell>
          <cell r="C181">
            <v>57.36</v>
          </cell>
          <cell r="D181">
            <v>42982</v>
          </cell>
        </row>
        <row r="181">
          <cell r="F181" t="str">
            <v>彭清</v>
          </cell>
          <cell r="G181" t="str">
            <v>420202193410200415</v>
          </cell>
          <cell r="H181" t="str">
            <v>梁美香</v>
          </cell>
          <cell r="I181" t="str">
            <v>420222195809272829</v>
          </cell>
          <cell r="J181">
            <v>4.57</v>
          </cell>
          <cell r="K181">
            <v>224</v>
          </cell>
          <cell r="L181">
            <v>2</v>
          </cell>
        </row>
        <row r="181">
          <cell r="O181">
            <v>0</v>
          </cell>
        </row>
        <row r="182">
          <cell r="B182" t="str">
            <v>企业小区8-1-1501</v>
          </cell>
          <cell r="C182">
            <v>56.05</v>
          </cell>
          <cell r="D182">
            <v>43349</v>
          </cell>
        </row>
        <row r="182">
          <cell r="F182" t="str">
            <v>杜宏森</v>
          </cell>
          <cell r="G182" t="str">
            <v>42020219660424003X</v>
          </cell>
        </row>
        <row r="182">
          <cell r="J182">
            <v>4.57</v>
          </cell>
          <cell r="K182">
            <v>207</v>
          </cell>
          <cell r="L182">
            <v>1</v>
          </cell>
        </row>
        <row r="182">
          <cell r="O182">
            <v>1</v>
          </cell>
        </row>
        <row r="183">
          <cell r="B183" t="str">
            <v>企业小区8-1-1502</v>
          </cell>
          <cell r="C183">
            <v>56.04</v>
          </cell>
          <cell r="D183">
            <v>43370</v>
          </cell>
        </row>
        <row r="183">
          <cell r="F183" t="str">
            <v>陈新建</v>
          </cell>
          <cell r="G183" t="str">
            <v>420202196204251231</v>
          </cell>
          <cell r="H183" t="str">
            <v>石凤萍
陈实惠</v>
          </cell>
          <cell r="I183" t="str">
            <v>42020219650213122X
420202199602071221</v>
          </cell>
          <cell r="J183">
            <v>4.57</v>
          </cell>
          <cell r="K183">
            <v>207</v>
          </cell>
          <cell r="L183">
            <v>3</v>
          </cell>
        </row>
        <row r="183">
          <cell r="O183">
            <v>3</v>
          </cell>
        </row>
        <row r="184">
          <cell r="B184" t="str">
            <v>企业小区8-1-1503</v>
          </cell>
          <cell r="C184">
            <v>56.82</v>
          </cell>
          <cell r="D184">
            <v>43033</v>
          </cell>
        </row>
        <row r="184">
          <cell r="F184" t="str">
            <v>肖树金</v>
          </cell>
          <cell r="G184" t="str">
            <v>420203196308053332</v>
          </cell>
          <cell r="H184" t="str">
            <v>朱小云
肖栋</v>
          </cell>
          <cell r="I184" t="str">
            <v>422127197603297024
420202201312040013</v>
          </cell>
          <cell r="J184">
            <v>4.57</v>
          </cell>
          <cell r="K184">
            <v>210</v>
          </cell>
          <cell r="L184">
            <v>3</v>
          </cell>
          <cell r="M184">
            <v>2</v>
          </cell>
        </row>
        <row r="185">
          <cell r="B185" t="str">
            <v>企业小区8-1-1504</v>
          </cell>
          <cell r="C185">
            <v>57.36</v>
          </cell>
          <cell r="D185">
            <v>43006</v>
          </cell>
        </row>
        <row r="185">
          <cell r="F185" t="str">
            <v>吴应求</v>
          </cell>
          <cell r="G185" t="str">
            <v>421125195311200152</v>
          </cell>
        </row>
        <row r="185">
          <cell r="J185">
            <v>4.57</v>
          </cell>
          <cell r="K185">
            <v>212</v>
          </cell>
          <cell r="L185">
            <v>1</v>
          </cell>
        </row>
        <row r="185">
          <cell r="O185">
            <v>1</v>
          </cell>
        </row>
        <row r="186">
          <cell r="B186" t="str">
            <v>企业小区8-2-101</v>
          </cell>
          <cell r="C186">
            <v>56.04</v>
          </cell>
          <cell r="D186">
            <v>43372</v>
          </cell>
        </row>
        <row r="186">
          <cell r="F186" t="str">
            <v>高世坤（去世）</v>
          </cell>
          <cell r="G186" t="str">
            <v>420202196911030032</v>
          </cell>
          <cell r="H186" t="str">
            <v>朱文利</v>
          </cell>
          <cell r="I186" t="str">
            <v>420221196910010426</v>
          </cell>
          <cell r="J186">
            <v>4.57</v>
          </cell>
          <cell r="K186">
            <v>207</v>
          </cell>
          <cell r="L186">
            <v>1</v>
          </cell>
        </row>
        <row r="186">
          <cell r="O186">
            <v>1</v>
          </cell>
        </row>
        <row r="187">
          <cell r="B187" t="str">
            <v>企业小区8-2-102</v>
          </cell>
          <cell r="C187">
            <v>56.05</v>
          </cell>
          <cell r="D187">
            <v>42990</v>
          </cell>
        </row>
        <row r="187">
          <cell r="F187" t="str">
            <v>陈开鹏（去世）</v>
          </cell>
          <cell r="G187" t="str">
            <v>420202195812263338</v>
          </cell>
          <cell r="H187" t="str">
            <v>管爱英
陈亮亮
王琳</v>
          </cell>
          <cell r="I187" t="str">
            <v>42020219620829006X
420202198711120016
421126199206012262</v>
          </cell>
          <cell r="J187">
            <v>4.57</v>
          </cell>
          <cell r="K187">
            <v>207</v>
          </cell>
          <cell r="L187">
            <v>3</v>
          </cell>
        </row>
        <row r="187">
          <cell r="O187">
            <v>3</v>
          </cell>
        </row>
        <row r="188">
          <cell r="B188" t="str">
            <v>企业小区8-2-103</v>
          </cell>
          <cell r="C188">
            <v>56.82</v>
          </cell>
          <cell r="D188">
            <v>43032</v>
          </cell>
        </row>
        <row r="188">
          <cell r="F188" t="str">
            <v>江志清</v>
          </cell>
          <cell r="G188" t="str">
            <v>420202196611231211</v>
          </cell>
          <cell r="H188" t="str">
            <v>江圆</v>
          </cell>
          <cell r="I188" t="str">
            <v>420202200202201221</v>
          </cell>
          <cell r="J188">
            <v>4.57</v>
          </cell>
          <cell r="K188">
            <v>210</v>
          </cell>
          <cell r="L188">
            <v>2</v>
          </cell>
        </row>
        <row r="188">
          <cell r="O188">
            <v>2</v>
          </cell>
        </row>
        <row r="189">
          <cell r="B189" t="str">
            <v>企业小区8-2-104</v>
          </cell>
          <cell r="C189">
            <v>57.36</v>
          </cell>
          <cell r="D189">
            <v>43354</v>
          </cell>
        </row>
        <row r="189">
          <cell r="F189" t="str">
            <v>倪水发</v>
          </cell>
          <cell r="G189" t="str">
            <v>420700196903067876</v>
          </cell>
          <cell r="H189" t="str">
            <v>郑慧敏
郑皓天</v>
          </cell>
          <cell r="I189" t="str">
            <v>420202197908281222
42020220121219121X</v>
          </cell>
          <cell r="J189">
            <v>4.57</v>
          </cell>
          <cell r="K189">
            <v>212</v>
          </cell>
          <cell r="L189">
            <v>3</v>
          </cell>
          <cell r="M189">
            <v>2</v>
          </cell>
        </row>
        <row r="190">
          <cell r="B190" t="str">
            <v>企业小区8-2-201</v>
          </cell>
          <cell r="C190">
            <v>56.05</v>
          </cell>
          <cell r="D190">
            <v>43361</v>
          </cell>
        </row>
        <row r="190">
          <cell r="F190" t="str">
            <v>黄明松</v>
          </cell>
          <cell r="G190" t="str">
            <v>420203195307212915</v>
          </cell>
          <cell r="H190" t="str">
            <v>祝水玲</v>
          </cell>
          <cell r="I190" t="str">
            <v>420221196901211248</v>
          </cell>
          <cell r="J190">
            <v>4.57</v>
          </cell>
          <cell r="K190">
            <v>209</v>
          </cell>
          <cell r="L190">
            <v>2</v>
          </cell>
        </row>
        <row r="190">
          <cell r="O190">
            <v>2</v>
          </cell>
        </row>
        <row r="191">
          <cell r="B191" t="str">
            <v>企业小区8-2-202</v>
          </cell>
          <cell r="C191">
            <v>56.04</v>
          </cell>
          <cell r="D191">
            <v>43369</v>
          </cell>
        </row>
        <row r="191">
          <cell r="F191" t="str">
            <v>董萍</v>
          </cell>
          <cell r="G191" t="str">
            <v>420203197504163322</v>
          </cell>
          <cell r="H191" t="str">
            <v>刘国峰
刘宇辰
顾雪梅
高蓓蕾</v>
          </cell>
          <cell r="I191" t="str">
            <v>140423197312122437
140423201402190010
420203195201123324
420202200201180422</v>
          </cell>
          <cell r="J191">
            <v>4.57</v>
          </cell>
          <cell r="K191">
            <v>208</v>
          </cell>
          <cell r="L191">
            <v>5</v>
          </cell>
        </row>
        <row r="191">
          <cell r="O191">
            <v>5</v>
          </cell>
        </row>
        <row r="192">
          <cell r="B192" t="str">
            <v>企业小区8-2-203</v>
          </cell>
          <cell r="C192">
            <v>56.82</v>
          </cell>
          <cell r="D192">
            <v>43105</v>
          </cell>
        </row>
        <row r="192">
          <cell r="F192" t="str">
            <v>朱龙</v>
          </cell>
        </row>
        <row r="192">
          <cell r="J192">
            <v>4.57</v>
          </cell>
          <cell r="K192">
            <v>211</v>
          </cell>
        </row>
        <row r="193">
          <cell r="B193" t="str">
            <v>企业小区8-2-204</v>
          </cell>
          <cell r="C193">
            <v>57.36</v>
          </cell>
          <cell r="D193">
            <v>43364</v>
          </cell>
        </row>
        <row r="193">
          <cell r="F193" t="str">
            <v>顿又梅</v>
          </cell>
          <cell r="G193" t="str">
            <v>420202197509100025</v>
          </cell>
          <cell r="H193" t="str">
            <v>杨蕾</v>
          </cell>
          <cell r="I193" t="str">
            <v>420202199710200043</v>
          </cell>
          <cell r="J193">
            <v>4.57</v>
          </cell>
          <cell r="K193">
            <v>213</v>
          </cell>
          <cell r="L193">
            <v>2</v>
          </cell>
        </row>
        <row r="193">
          <cell r="O193">
            <v>2</v>
          </cell>
        </row>
        <row r="194">
          <cell r="B194" t="str">
            <v>企业小区8-2-301</v>
          </cell>
          <cell r="C194">
            <v>56.05</v>
          </cell>
          <cell r="D194">
            <v>43354</v>
          </cell>
        </row>
        <row r="194">
          <cell r="F194" t="str">
            <v>朱军</v>
          </cell>
          <cell r="G194" t="str">
            <v>420203196807253718</v>
          </cell>
        </row>
        <row r="194">
          <cell r="J194">
            <v>4.57</v>
          </cell>
          <cell r="K194">
            <v>211</v>
          </cell>
          <cell r="L194">
            <v>1</v>
          </cell>
          <cell r="M194">
            <v>1</v>
          </cell>
        </row>
        <row r="195">
          <cell r="B195" t="str">
            <v>企业小区8-2-302</v>
          </cell>
          <cell r="C195">
            <v>56.04</v>
          </cell>
          <cell r="D195">
            <v>43364</v>
          </cell>
        </row>
        <row r="195">
          <cell r="F195" t="str">
            <v>陈秀兰</v>
          </cell>
          <cell r="G195" t="str">
            <v>42020319550820214X</v>
          </cell>
          <cell r="H195" t="str">
            <v>艾毅非</v>
          </cell>
          <cell r="I195" t="str">
            <v>420203198005022511</v>
          </cell>
          <cell r="J195">
            <v>4.57</v>
          </cell>
          <cell r="K195">
            <v>211</v>
          </cell>
          <cell r="L195">
            <v>2</v>
          </cell>
        </row>
        <row r="195">
          <cell r="O195">
            <v>2</v>
          </cell>
        </row>
        <row r="196">
          <cell r="B196" t="str">
            <v>企业小区8-2-303</v>
          </cell>
          <cell r="C196">
            <v>56.82</v>
          </cell>
          <cell r="D196">
            <v>43369</v>
          </cell>
        </row>
        <row r="196">
          <cell r="F196" t="str">
            <v>刘畅</v>
          </cell>
          <cell r="G196" t="str">
            <v>420202198906160018</v>
          </cell>
          <cell r="H196" t="str">
            <v>吴佳
刘梓琪</v>
          </cell>
          <cell r="I196" t="str">
            <v>421127199008061728
42020220170226002X</v>
          </cell>
          <cell r="J196">
            <v>4.57</v>
          </cell>
          <cell r="K196">
            <v>214</v>
          </cell>
          <cell r="L196">
            <v>3</v>
          </cell>
        </row>
        <row r="196">
          <cell r="O196">
            <v>0</v>
          </cell>
        </row>
        <row r="197">
          <cell r="B197" t="str">
            <v>企业小区8-2-304</v>
          </cell>
          <cell r="C197">
            <v>57.36</v>
          </cell>
          <cell r="D197">
            <v>43102</v>
          </cell>
        </row>
        <row r="197">
          <cell r="F197" t="str">
            <v>张倩</v>
          </cell>
          <cell r="G197" t="str">
            <v>420203198506073747</v>
          </cell>
          <cell r="H197" t="str">
            <v>黄欣怡</v>
          </cell>
          <cell r="I197" t="str">
            <v>42020320120319372X</v>
          </cell>
          <cell r="J197">
            <v>4.57</v>
          </cell>
          <cell r="K197">
            <v>216</v>
          </cell>
          <cell r="L197">
            <v>2</v>
          </cell>
          <cell r="M197">
            <v>2</v>
          </cell>
        </row>
        <row r="198">
          <cell r="B198" t="str">
            <v>企业小区8-2-401</v>
          </cell>
          <cell r="C198">
            <v>56.05</v>
          </cell>
          <cell r="D198">
            <v>43372</v>
          </cell>
        </row>
        <row r="198">
          <cell r="F198" t="str">
            <v>张云秀</v>
          </cell>
        </row>
        <row r="198">
          <cell r="J198">
            <v>4.57</v>
          </cell>
          <cell r="K198">
            <v>213</v>
          </cell>
        </row>
        <row r="199">
          <cell r="B199" t="str">
            <v>企业小区8-2-402</v>
          </cell>
          <cell r="C199">
            <v>56.04</v>
          </cell>
          <cell r="D199">
            <v>43364</v>
          </cell>
        </row>
        <row r="199">
          <cell r="F199" t="str">
            <v>陆柱柱</v>
          </cell>
          <cell r="G199" t="str">
            <v>420203198008132513</v>
          </cell>
          <cell r="H199" t="str">
            <v>江花
陆安然</v>
          </cell>
          <cell r="I199" t="str">
            <v>420204198001144526
42020320040711251X</v>
          </cell>
          <cell r="J199">
            <v>4.57</v>
          </cell>
          <cell r="K199">
            <v>213</v>
          </cell>
          <cell r="L199">
            <v>3</v>
          </cell>
        </row>
        <row r="199">
          <cell r="O199">
            <v>3</v>
          </cell>
        </row>
        <row r="200">
          <cell r="B200" t="str">
            <v>企业小区8-2-403</v>
          </cell>
          <cell r="C200">
            <v>56.82</v>
          </cell>
          <cell r="D200">
            <v>43373</v>
          </cell>
        </row>
        <row r="200">
          <cell r="F200" t="str">
            <v>简逦俊</v>
          </cell>
          <cell r="G200" t="str">
            <v>420205197702045717</v>
          </cell>
          <cell r="H200" t="str">
            <v>简子聪</v>
          </cell>
          <cell r="I200" t="str">
            <v>420202200703300818</v>
          </cell>
          <cell r="J200">
            <v>4.57</v>
          </cell>
          <cell r="K200">
            <v>216</v>
          </cell>
          <cell r="L200">
            <v>2</v>
          </cell>
        </row>
        <row r="200">
          <cell r="O200">
            <v>2</v>
          </cell>
        </row>
        <row r="201">
          <cell r="B201" t="str">
            <v>企业小区8-2-404</v>
          </cell>
          <cell r="C201">
            <v>57.36</v>
          </cell>
          <cell r="D201">
            <v>43108</v>
          </cell>
        </row>
        <row r="201">
          <cell r="F201" t="str">
            <v>杨梦林</v>
          </cell>
          <cell r="G201" t="str">
            <v>420203195512123719</v>
          </cell>
          <cell r="H201" t="str">
            <v>吴宜蓉
杨榆胜</v>
          </cell>
          <cell r="I201" t="str">
            <v>420203195501063722
420204198102286531</v>
          </cell>
          <cell r="J201">
            <v>4.57</v>
          </cell>
          <cell r="K201">
            <v>218</v>
          </cell>
          <cell r="L201">
            <v>3</v>
          </cell>
        </row>
        <row r="201">
          <cell r="O201">
            <v>3</v>
          </cell>
        </row>
        <row r="202">
          <cell r="B202" t="str">
            <v>企业小区8-2-501</v>
          </cell>
          <cell r="C202">
            <v>56.04</v>
          </cell>
          <cell r="D202">
            <v>43027</v>
          </cell>
        </row>
        <row r="202">
          <cell r="F202" t="str">
            <v>王明燃</v>
          </cell>
        </row>
        <row r="202">
          <cell r="J202">
            <v>4.57</v>
          </cell>
          <cell r="K202">
            <v>215</v>
          </cell>
        </row>
        <row r="203">
          <cell r="B203" t="str">
            <v>企业小区8-2-502</v>
          </cell>
          <cell r="C203">
            <v>56.05</v>
          </cell>
          <cell r="D203">
            <v>43360</v>
          </cell>
        </row>
        <row r="203">
          <cell r="F203" t="str">
            <v>瞿为安</v>
          </cell>
          <cell r="G203" t="str">
            <v>42020219410514081X</v>
          </cell>
          <cell r="H203" t="str">
            <v>成玉华</v>
          </cell>
          <cell r="I203" t="str">
            <v>420202194219280824</v>
          </cell>
          <cell r="J203">
            <v>4.57</v>
          </cell>
          <cell r="K203">
            <v>215</v>
          </cell>
          <cell r="L203">
            <v>2</v>
          </cell>
        </row>
        <row r="203">
          <cell r="O203">
            <v>2</v>
          </cell>
        </row>
        <row r="204">
          <cell r="B204" t="str">
            <v>企业小区8-2-503</v>
          </cell>
          <cell r="C204">
            <v>56.82</v>
          </cell>
          <cell r="D204">
            <v>43364</v>
          </cell>
        </row>
        <row r="204">
          <cell r="F204" t="str">
            <v>程腊香</v>
          </cell>
          <cell r="G204" t="str">
            <v>420202195112180021</v>
          </cell>
          <cell r="H204" t="str">
            <v>桑治钢</v>
          </cell>
          <cell r="I204" t="str">
            <v>420202197801120058</v>
          </cell>
          <cell r="J204">
            <v>4.57</v>
          </cell>
          <cell r="K204">
            <v>218</v>
          </cell>
          <cell r="L204">
            <v>2</v>
          </cell>
        </row>
        <row r="204">
          <cell r="O204">
            <v>2</v>
          </cell>
        </row>
        <row r="205">
          <cell r="B205" t="str">
            <v>企业小区8-2-504</v>
          </cell>
          <cell r="C205">
            <v>57.36</v>
          </cell>
          <cell r="D205">
            <v>43354</v>
          </cell>
        </row>
        <row r="205">
          <cell r="F205" t="str">
            <v>张仕诗</v>
          </cell>
          <cell r="G205" t="str">
            <v>420202198904210448</v>
          </cell>
        </row>
        <row r="205">
          <cell r="J205">
            <v>4.57</v>
          </cell>
          <cell r="K205">
            <v>220</v>
          </cell>
          <cell r="L205">
            <v>1</v>
          </cell>
          <cell r="M205">
            <v>1</v>
          </cell>
        </row>
        <row r="206">
          <cell r="B206" t="str">
            <v>企业小区8-2-601</v>
          </cell>
          <cell r="C206">
            <v>56.04</v>
          </cell>
          <cell r="D206">
            <v>43031</v>
          </cell>
        </row>
        <row r="206">
          <cell r="F206" t="str">
            <v>李振家</v>
          </cell>
          <cell r="G206" t="str">
            <v>420202195005081239</v>
          </cell>
          <cell r="H206" t="str">
            <v>余细香</v>
          </cell>
          <cell r="I206" t="str">
            <v>420221195112151246</v>
          </cell>
          <cell r="J206">
            <v>4.57</v>
          </cell>
          <cell r="K206">
            <v>219</v>
          </cell>
          <cell r="L206">
            <v>2</v>
          </cell>
        </row>
        <row r="206">
          <cell r="O206">
            <v>2</v>
          </cell>
        </row>
        <row r="207">
          <cell r="B207" t="str">
            <v>企业小区8-2-602</v>
          </cell>
          <cell r="C207">
            <v>56.05</v>
          </cell>
          <cell r="D207">
            <v>43360</v>
          </cell>
        </row>
        <row r="207">
          <cell r="F207" t="str">
            <v>吴斌</v>
          </cell>
          <cell r="G207" t="str">
            <v>420205195511205715</v>
          </cell>
          <cell r="H207" t="str">
            <v>段殿辉
吴峰</v>
          </cell>
          <cell r="I207" t="str">
            <v>420205195712305720
420205198505136112</v>
          </cell>
          <cell r="J207">
            <v>4.57</v>
          </cell>
          <cell r="K207">
            <v>219</v>
          </cell>
          <cell r="L207">
            <v>3</v>
          </cell>
        </row>
        <row r="207">
          <cell r="O207">
            <v>3</v>
          </cell>
        </row>
        <row r="208">
          <cell r="B208" t="str">
            <v>企业小区8-2-603</v>
          </cell>
          <cell r="C208">
            <v>56.82</v>
          </cell>
          <cell r="D208">
            <v>43031</v>
          </cell>
        </row>
        <row r="208">
          <cell r="F208" t="str">
            <v>丁铮</v>
          </cell>
          <cell r="G208" t="str">
            <v>420203196805242521</v>
          </cell>
          <cell r="H208" t="str">
            <v>黄英</v>
          </cell>
          <cell r="I208" t="str">
            <v>420203199208043720</v>
          </cell>
          <cell r="J208">
            <v>4.57</v>
          </cell>
          <cell r="K208">
            <v>222</v>
          </cell>
          <cell r="L208">
            <v>2</v>
          </cell>
        </row>
        <row r="208">
          <cell r="O208">
            <v>2</v>
          </cell>
        </row>
        <row r="209">
          <cell r="B209" t="str">
            <v>企业小区8-2-604</v>
          </cell>
          <cell r="C209">
            <v>57.36</v>
          </cell>
          <cell r="D209">
            <v>43031</v>
          </cell>
        </row>
        <row r="209">
          <cell r="F209" t="str">
            <v>方荣</v>
          </cell>
          <cell r="G209" t="str">
            <v>420202197706010424</v>
          </cell>
          <cell r="H209" t="str">
            <v>张洁</v>
          </cell>
          <cell r="I209" t="str">
            <v>420202200211170420</v>
          </cell>
          <cell r="J209">
            <v>4.57</v>
          </cell>
          <cell r="K209">
            <v>224</v>
          </cell>
          <cell r="L209">
            <v>2</v>
          </cell>
        </row>
        <row r="209">
          <cell r="O209">
            <v>2</v>
          </cell>
        </row>
        <row r="210">
          <cell r="B210" t="str">
            <v>企业小区8-2-701</v>
          </cell>
          <cell r="C210">
            <v>56.04</v>
          </cell>
          <cell r="D210">
            <v>42985</v>
          </cell>
        </row>
        <row r="210">
          <cell r="F210" t="str">
            <v>杨文祥</v>
          </cell>
          <cell r="G210" t="str">
            <v>420202194908310413</v>
          </cell>
          <cell r="H210" t="str">
            <v>杨威</v>
          </cell>
          <cell r="I210" t="str">
            <v>420202198810160013</v>
          </cell>
          <cell r="J210">
            <v>4.57</v>
          </cell>
          <cell r="K210">
            <v>219</v>
          </cell>
          <cell r="L210">
            <v>2</v>
          </cell>
        </row>
        <row r="210">
          <cell r="O210">
            <v>2</v>
          </cell>
        </row>
        <row r="211">
          <cell r="B211" t="str">
            <v>企业小区8-2-702</v>
          </cell>
          <cell r="C211">
            <v>56.05</v>
          </cell>
          <cell r="D211">
            <v>43372</v>
          </cell>
        </row>
        <row r="211">
          <cell r="F211" t="str">
            <v>纪反修</v>
          </cell>
        </row>
        <row r="211">
          <cell r="J211">
            <v>4.57</v>
          </cell>
          <cell r="K211">
            <v>219</v>
          </cell>
        </row>
        <row r="212">
          <cell r="B212" t="str">
            <v>企业小区8-2-703</v>
          </cell>
          <cell r="C212">
            <v>56.82</v>
          </cell>
          <cell r="D212">
            <v>43353</v>
          </cell>
        </row>
        <row r="212">
          <cell r="F212" t="str">
            <v>张望宏</v>
          </cell>
          <cell r="G212" t="str">
            <v>422130197509240433</v>
          </cell>
          <cell r="H212" t="str">
            <v>李火娥
张淦田</v>
          </cell>
          <cell r="I212" t="str">
            <v>422130194403140422
422130094309010410</v>
          </cell>
          <cell r="J212">
            <v>4.57</v>
          </cell>
          <cell r="K212">
            <v>222</v>
          </cell>
          <cell r="L212">
            <v>3</v>
          </cell>
          <cell r="M212">
            <v>1</v>
          </cell>
        </row>
        <row r="213">
          <cell r="B213" t="str">
            <v>企业小区8-2-704</v>
          </cell>
          <cell r="C213">
            <v>57.36</v>
          </cell>
          <cell r="D213">
            <v>43028</v>
          </cell>
        </row>
        <row r="213">
          <cell r="F213" t="str">
            <v>石万良</v>
          </cell>
          <cell r="G213" t="str">
            <v>420202195806230011</v>
          </cell>
          <cell r="H213" t="str">
            <v>石小丹</v>
          </cell>
          <cell r="I213" t="str">
            <v>420202198710160067</v>
          </cell>
          <cell r="J213">
            <v>4.57</v>
          </cell>
          <cell r="K213">
            <v>224</v>
          </cell>
          <cell r="L213">
            <v>2</v>
          </cell>
        </row>
        <row r="213">
          <cell r="O213">
            <v>2</v>
          </cell>
        </row>
        <row r="214">
          <cell r="B214" t="str">
            <v>企业小区8-2-801</v>
          </cell>
          <cell r="C214">
            <v>56.04</v>
          </cell>
          <cell r="D214">
            <v>43102</v>
          </cell>
        </row>
        <row r="214">
          <cell r="F214" t="str">
            <v>洪玉霞</v>
          </cell>
          <cell r="G214" t="str">
            <v>420202196304180848</v>
          </cell>
          <cell r="H214" t="str">
            <v>赵钱平
赵虹</v>
          </cell>
          <cell r="I214" t="str">
            <v>420202196306240859
420202198903150869</v>
          </cell>
          <cell r="J214">
            <v>4.57</v>
          </cell>
          <cell r="K214">
            <v>219</v>
          </cell>
          <cell r="L214">
            <v>3</v>
          </cell>
        </row>
        <row r="214">
          <cell r="O214">
            <v>3</v>
          </cell>
        </row>
        <row r="215">
          <cell r="B215" t="str">
            <v>企业小区8-2-802</v>
          </cell>
          <cell r="C215">
            <v>56.05</v>
          </cell>
          <cell r="D215">
            <v>43369</v>
          </cell>
        </row>
        <row r="215">
          <cell r="F215" t="str">
            <v>林家兴</v>
          </cell>
          <cell r="G215" t="str">
            <v>42020219590704121X</v>
          </cell>
        </row>
        <row r="215">
          <cell r="J215">
            <v>4.57</v>
          </cell>
          <cell r="K215">
            <v>219</v>
          </cell>
          <cell r="L215">
            <v>1</v>
          </cell>
        </row>
        <row r="215">
          <cell r="O215">
            <v>1</v>
          </cell>
        </row>
        <row r="216">
          <cell r="B216" t="str">
            <v>企业小区8-2-803</v>
          </cell>
          <cell r="C216">
            <v>56.82</v>
          </cell>
          <cell r="D216">
            <v>42984</v>
          </cell>
        </row>
        <row r="216">
          <cell r="F216" t="str">
            <v>张义忠</v>
          </cell>
          <cell r="G216" t="str">
            <v>420202196511100839</v>
          </cell>
          <cell r="H216" t="str">
            <v>甘湖香</v>
          </cell>
          <cell r="I216" t="str">
            <v>420202194811100882</v>
          </cell>
          <cell r="J216">
            <v>4.57</v>
          </cell>
          <cell r="K216">
            <v>222</v>
          </cell>
          <cell r="L216">
            <v>2</v>
          </cell>
        </row>
        <row r="216">
          <cell r="O216">
            <v>2</v>
          </cell>
        </row>
        <row r="217">
          <cell r="B217" t="str">
            <v>企业小区8-2-804</v>
          </cell>
          <cell r="C217">
            <v>57.36</v>
          </cell>
          <cell r="D217">
            <v>43360</v>
          </cell>
        </row>
        <row r="217">
          <cell r="F217" t="str">
            <v>刘聪胜</v>
          </cell>
          <cell r="G217" t="str">
            <v>420202196510040811</v>
          </cell>
          <cell r="H217" t="str">
            <v>刘秋仪</v>
          </cell>
          <cell r="I217" t="str">
            <v>422202199509240029</v>
          </cell>
          <cell r="J217">
            <v>4.57</v>
          </cell>
          <cell r="K217">
            <v>224</v>
          </cell>
          <cell r="L217">
            <v>2</v>
          </cell>
        </row>
        <row r="217">
          <cell r="O217">
            <v>0</v>
          </cell>
        </row>
        <row r="218">
          <cell r="B218" t="str">
            <v>企业小区8-2-901</v>
          </cell>
          <cell r="C218">
            <v>56.04</v>
          </cell>
          <cell r="D218">
            <v>43031</v>
          </cell>
        </row>
        <row r="218">
          <cell r="F218" t="str">
            <v>黄秋</v>
          </cell>
          <cell r="G218" t="str">
            <v>420202196909120047</v>
          </cell>
          <cell r="H218" t="str">
            <v>施禹美</v>
          </cell>
          <cell r="I218" t="str">
            <v>420202199805310026</v>
          </cell>
          <cell r="J218">
            <v>4.57</v>
          </cell>
          <cell r="K218">
            <v>219</v>
          </cell>
          <cell r="L218">
            <v>2</v>
          </cell>
        </row>
        <row r="218">
          <cell r="O218">
            <v>2</v>
          </cell>
        </row>
        <row r="219">
          <cell r="B219" t="str">
            <v>企业小区8-2-902</v>
          </cell>
          <cell r="C219">
            <v>56.05</v>
          </cell>
          <cell r="D219">
            <v>43028</v>
          </cell>
        </row>
        <row r="219">
          <cell r="J219">
            <v>4.57</v>
          </cell>
          <cell r="K219">
            <v>219</v>
          </cell>
        </row>
        <row r="220">
          <cell r="B220" t="str">
            <v>企业小区8-2-903</v>
          </cell>
          <cell r="C220">
            <v>56.82</v>
          </cell>
          <cell r="D220">
            <v>43105</v>
          </cell>
        </row>
        <row r="220">
          <cell r="F220" t="str">
            <v>方五容</v>
          </cell>
          <cell r="G220" t="str">
            <v>420700197601275009</v>
          </cell>
          <cell r="H220" t="str">
            <v>刘盈</v>
          </cell>
          <cell r="I220" t="str">
            <v>420704200808080460</v>
          </cell>
          <cell r="J220">
            <v>4.57</v>
          </cell>
          <cell r="K220">
            <v>222</v>
          </cell>
          <cell r="L220">
            <v>2</v>
          </cell>
          <cell r="M220">
            <v>2</v>
          </cell>
        </row>
        <row r="221">
          <cell r="B221" t="str">
            <v>企业小区8-2-904</v>
          </cell>
          <cell r="C221">
            <v>57.36</v>
          </cell>
          <cell r="D221">
            <v>43027</v>
          </cell>
        </row>
        <row r="221">
          <cell r="F221" t="str">
            <v>李妍汐</v>
          </cell>
          <cell r="G221" t="str">
            <v>420202197408280020</v>
          </cell>
          <cell r="H221" t="str">
            <v>阮浩然</v>
          </cell>
          <cell r="I221" t="str">
            <v>420202200904210413</v>
          </cell>
          <cell r="J221">
            <v>4.57</v>
          </cell>
          <cell r="K221">
            <v>224</v>
          </cell>
          <cell r="L221">
            <v>2</v>
          </cell>
        </row>
        <row r="221">
          <cell r="O221">
            <v>2</v>
          </cell>
        </row>
        <row r="222">
          <cell r="B222" t="str">
            <v>企业小区8-2-1001</v>
          </cell>
          <cell r="C222">
            <v>56.04</v>
          </cell>
          <cell r="D222">
            <v>42989</v>
          </cell>
        </row>
        <row r="222">
          <cell r="F222" t="str">
            <v>涂松霖</v>
          </cell>
          <cell r="G222" t="str">
            <v>420202196404010010</v>
          </cell>
          <cell r="H222" t="str">
            <v>刘群</v>
          </cell>
          <cell r="I222" t="str">
            <v>420203197009043745</v>
          </cell>
          <cell r="J222">
            <v>4.57</v>
          </cell>
          <cell r="K222">
            <v>219</v>
          </cell>
          <cell r="L222">
            <v>2</v>
          </cell>
        </row>
        <row r="222">
          <cell r="O222">
            <v>2</v>
          </cell>
        </row>
        <row r="223">
          <cell r="B223" t="str">
            <v>企业小区8-2-1002</v>
          </cell>
          <cell r="C223">
            <v>56.05</v>
          </cell>
          <cell r="D223">
            <v>43031</v>
          </cell>
        </row>
        <row r="223">
          <cell r="F223" t="str">
            <v>曹慧珍</v>
          </cell>
          <cell r="G223" t="str">
            <v>420203195001253749</v>
          </cell>
        </row>
        <row r="223">
          <cell r="J223">
            <v>4.57</v>
          </cell>
          <cell r="K223">
            <v>219</v>
          </cell>
          <cell r="L223">
            <v>1</v>
          </cell>
        </row>
        <row r="223">
          <cell r="O223">
            <v>1</v>
          </cell>
        </row>
        <row r="224">
          <cell r="B224" t="str">
            <v>企业小区8-2-1003</v>
          </cell>
          <cell r="C224">
            <v>56.82</v>
          </cell>
          <cell r="D224">
            <v>43354</v>
          </cell>
        </row>
        <row r="224">
          <cell r="F224" t="str">
            <v>李坤真</v>
          </cell>
          <cell r="G224" t="str">
            <v>420202197106140014</v>
          </cell>
          <cell r="H224" t="str">
            <v>涂金福
李炫</v>
          </cell>
          <cell r="I224" t="str">
            <v>420202193109080020
420202199911180026</v>
          </cell>
          <cell r="J224">
            <v>4.57</v>
          </cell>
          <cell r="K224">
            <v>222</v>
          </cell>
          <cell r="L224">
            <v>3</v>
          </cell>
        </row>
        <row r="224">
          <cell r="O224">
            <v>3</v>
          </cell>
        </row>
        <row r="225">
          <cell r="B225" t="str">
            <v>企业小区8-2-1004</v>
          </cell>
          <cell r="C225">
            <v>57.36</v>
          </cell>
          <cell r="D225">
            <v>43368</v>
          </cell>
        </row>
        <row r="225">
          <cell r="F225" t="str">
            <v>赵崇山</v>
          </cell>
          <cell r="G225" t="str">
            <v>420202196201140851</v>
          </cell>
          <cell r="H225" t="str">
            <v>赵宝峰
张静</v>
          </cell>
          <cell r="I225" t="str">
            <v>420202199006210811
420203198406682118</v>
          </cell>
          <cell r="J225">
            <v>4.57</v>
          </cell>
          <cell r="K225">
            <v>224</v>
          </cell>
          <cell r="L225">
            <v>3</v>
          </cell>
        </row>
        <row r="225">
          <cell r="O225">
            <v>3</v>
          </cell>
        </row>
        <row r="226">
          <cell r="B226" t="str">
            <v>企业小区8-2-1101</v>
          </cell>
          <cell r="C226">
            <v>56.04</v>
          </cell>
          <cell r="D226">
            <v>42986</v>
          </cell>
        </row>
        <row r="226">
          <cell r="F226" t="str">
            <v>刘珍兰</v>
          </cell>
          <cell r="G226" t="str">
            <v>42020219690126162X</v>
          </cell>
        </row>
        <row r="226">
          <cell r="J226">
            <v>4.57</v>
          </cell>
          <cell r="K226">
            <v>219</v>
          </cell>
          <cell r="L226">
            <v>1</v>
          </cell>
        </row>
        <row r="226">
          <cell r="O226">
            <v>1</v>
          </cell>
        </row>
        <row r="227">
          <cell r="B227" t="str">
            <v>企业小区8-2-1102</v>
          </cell>
          <cell r="C227">
            <v>56.05</v>
          </cell>
          <cell r="D227">
            <v>43045</v>
          </cell>
        </row>
        <row r="227">
          <cell r="F227" t="str">
            <v>闻家齐</v>
          </cell>
          <cell r="G227" t="str">
            <v>420202194712200052</v>
          </cell>
          <cell r="H227" t="str">
            <v>何红乔</v>
          </cell>
          <cell r="I227" t="str">
            <v>421123195003076820</v>
          </cell>
          <cell r="J227">
            <v>4.57</v>
          </cell>
          <cell r="K227">
            <v>219</v>
          </cell>
          <cell r="L227">
            <v>2</v>
          </cell>
        </row>
        <row r="227">
          <cell r="O227">
            <v>2</v>
          </cell>
        </row>
        <row r="228">
          <cell r="B228" t="str">
            <v>企业小区8-2-1103</v>
          </cell>
          <cell r="C228">
            <v>56.82</v>
          </cell>
          <cell r="D228">
            <v>43105</v>
          </cell>
        </row>
        <row r="228">
          <cell r="F228" t="str">
            <v>熊莉</v>
          </cell>
          <cell r="G228" t="str">
            <v>420202196908160442</v>
          </cell>
          <cell r="H228" t="str">
            <v>朱霓婷</v>
          </cell>
          <cell r="I228" t="str">
            <v>42020219941210044X</v>
          </cell>
          <cell r="J228">
            <v>4.57</v>
          </cell>
          <cell r="K228">
            <v>222</v>
          </cell>
          <cell r="L228">
            <v>2</v>
          </cell>
        </row>
        <row r="228">
          <cell r="O228">
            <v>2</v>
          </cell>
        </row>
        <row r="229">
          <cell r="B229" t="str">
            <v>企业小区8-2-1104</v>
          </cell>
          <cell r="C229">
            <v>57.36</v>
          </cell>
          <cell r="D229">
            <v>43368</v>
          </cell>
        </row>
        <row r="229">
          <cell r="F229" t="str">
            <v>方华松</v>
          </cell>
          <cell r="G229" t="str">
            <v>420203195303102532</v>
          </cell>
        </row>
        <row r="229">
          <cell r="J229">
            <v>4.57</v>
          </cell>
          <cell r="K229">
            <v>224</v>
          </cell>
          <cell r="L229">
            <v>1</v>
          </cell>
        </row>
        <row r="229">
          <cell r="O229">
            <v>1</v>
          </cell>
        </row>
        <row r="230">
          <cell r="B230" t="str">
            <v>企业小区8-2-1201</v>
          </cell>
          <cell r="C230">
            <v>56.04</v>
          </cell>
          <cell r="D230">
            <v>42998</v>
          </cell>
        </row>
        <row r="230">
          <cell r="F230" t="str">
            <v>云卫</v>
          </cell>
          <cell r="G230" t="str">
            <v>420202196608141215</v>
          </cell>
          <cell r="H230" t="str">
            <v>云翔</v>
          </cell>
          <cell r="I230" t="str">
            <v>420202200803280017</v>
          </cell>
          <cell r="J230">
            <v>4.57</v>
          </cell>
          <cell r="K230">
            <v>219</v>
          </cell>
          <cell r="L230">
            <v>2</v>
          </cell>
        </row>
        <row r="230">
          <cell r="O230">
            <v>2</v>
          </cell>
        </row>
        <row r="231">
          <cell r="B231" t="str">
            <v>企业小区8-2-1202</v>
          </cell>
          <cell r="C231">
            <v>56.05</v>
          </cell>
          <cell r="D231">
            <v>43031</v>
          </cell>
        </row>
        <row r="231">
          <cell r="F231" t="str">
            <v>李征祥</v>
          </cell>
          <cell r="G231" t="str">
            <v>420202195708281210</v>
          </cell>
          <cell r="H231" t="str">
            <v>熊良兰</v>
          </cell>
          <cell r="I231" t="str">
            <v>420202196807101246</v>
          </cell>
          <cell r="J231">
            <v>4.57</v>
          </cell>
          <cell r="K231">
            <v>219</v>
          </cell>
          <cell r="L231">
            <v>2</v>
          </cell>
        </row>
        <row r="231">
          <cell r="O231">
            <v>2</v>
          </cell>
        </row>
        <row r="232">
          <cell r="B232" t="str">
            <v>企业小区8-2-1203</v>
          </cell>
          <cell r="C232">
            <v>56.82</v>
          </cell>
          <cell r="D232">
            <v>43369</v>
          </cell>
        </row>
        <row r="232">
          <cell r="F232" t="str">
            <v>黄冬花</v>
          </cell>
          <cell r="G232" t="str">
            <v>420203197211157228</v>
          </cell>
          <cell r="H232" t="str">
            <v>陈爱国
陈志杰</v>
          </cell>
          <cell r="I232" t="str">
            <v>420203197502037218
420203200605097234</v>
          </cell>
          <cell r="J232">
            <v>4.57</v>
          </cell>
          <cell r="K232">
            <v>222</v>
          </cell>
          <cell r="L232">
            <v>3</v>
          </cell>
        </row>
        <row r="232">
          <cell r="O232">
            <v>3</v>
          </cell>
        </row>
        <row r="233">
          <cell r="B233" t="str">
            <v>企业小区8-2-1204</v>
          </cell>
          <cell r="C233">
            <v>57.36</v>
          </cell>
          <cell r="D233">
            <v>43033</v>
          </cell>
        </row>
        <row r="233">
          <cell r="F233" t="str">
            <v>叶树春</v>
          </cell>
          <cell r="G233" t="str">
            <v>420202194803300016</v>
          </cell>
          <cell r="H233" t="str">
            <v>刘仁希
叶勇</v>
          </cell>
          <cell r="I233" t="str">
            <v>420202195012290020
420202197902200014</v>
          </cell>
          <cell r="J233">
            <v>4.57</v>
          </cell>
          <cell r="K233">
            <v>224</v>
          </cell>
          <cell r="L233">
            <v>3</v>
          </cell>
        </row>
        <row r="233">
          <cell r="O233">
            <v>3</v>
          </cell>
        </row>
        <row r="234">
          <cell r="B234" t="str">
            <v>企业小区8-2-1301</v>
          </cell>
          <cell r="C234">
            <v>56.04</v>
          </cell>
          <cell r="D234">
            <v>43031</v>
          </cell>
        </row>
        <row r="234">
          <cell r="F234" t="str">
            <v>段爱升</v>
          </cell>
        </row>
        <row r="234">
          <cell r="J234">
            <v>4.57</v>
          </cell>
          <cell r="K234">
            <v>219</v>
          </cell>
        </row>
        <row r="235">
          <cell r="B235" t="str">
            <v>企业小区8-2-1302</v>
          </cell>
          <cell r="C235">
            <v>56.05</v>
          </cell>
          <cell r="D235">
            <v>43109</v>
          </cell>
        </row>
        <row r="235">
          <cell r="F235" t="str">
            <v>陈杜祥</v>
          </cell>
          <cell r="G235" t="str">
            <v>420202196806190413</v>
          </cell>
          <cell r="H235" t="str">
            <v>陈刚
乐梅</v>
          </cell>
          <cell r="I235" t="str">
            <v>420202196603200415
420202197112220440</v>
          </cell>
          <cell r="J235">
            <v>4.57</v>
          </cell>
          <cell r="K235">
            <v>219</v>
          </cell>
          <cell r="L235">
            <v>3</v>
          </cell>
        </row>
        <row r="235">
          <cell r="O235">
            <v>3</v>
          </cell>
        </row>
        <row r="236">
          <cell r="B236" t="str">
            <v>企业小区8-2-1303</v>
          </cell>
          <cell r="C236">
            <v>56.82</v>
          </cell>
          <cell r="D236">
            <v>43028</v>
          </cell>
        </row>
        <row r="236">
          <cell r="F236" t="str">
            <v>费世林</v>
          </cell>
          <cell r="G236" t="str">
            <v>420202196702250813</v>
          </cell>
          <cell r="H236" t="str">
            <v>屈泽桂</v>
          </cell>
          <cell r="I236" t="str">
            <v>420202196803100021</v>
          </cell>
          <cell r="J236">
            <v>4.57</v>
          </cell>
          <cell r="K236">
            <v>222</v>
          </cell>
          <cell r="L236">
            <v>2</v>
          </cell>
        </row>
        <row r="236">
          <cell r="O236">
            <v>2</v>
          </cell>
        </row>
        <row r="237">
          <cell r="B237" t="str">
            <v>企业小区8-2-1304</v>
          </cell>
          <cell r="C237">
            <v>57.36</v>
          </cell>
          <cell r="D237">
            <v>43028</v>
          </cell>
        </row>
        <row r="237">
          <cell r="F237" t="str">
            <v>洪长松</v>
          </cell>
          <cell r="G237" t="str">
            <v>42020219580804081X</v>
          </cell>
          <cell r="H237" t="str">
            <v>黄腊梅</v>
          </cell>
          <cell r="I237" t="str">
            <v>420202196201230849</v>
          </cell>
          <cell r="J237">
            <v>4.57</v>
          </cell>
          <cell r="K237">
            <v>224</v>
          </cell>
          <cell r="L237">
            <v>2</v>
          </cell>
        </row>
        <row r="237">
          <cell r="O237">
            <v>2</v>
          </cell>
        </row>
        <row r="238">
          <cell r="B238" t="str">
            <v>企业小区8-2-1401</v>
          </cell>
          <cell r="C238">
            <v>56.04</v>
          </cell>
          <cell r="D238">
            <v>43346</v>
          </cell>
        </row>
        <row r="238">
          <cell r="F238" t="str">
            <v>叶英</v>
          </cell>
          <cell r="G238" t="str">
            <v>420202198211040028</v>
          </cell>
          <cell r="H238" t="str">
            <v>杨雪儿
杨语梦</v>
          </cell>
          <cell r="I238" t="str">
            <v>420202200312270025
360122201503070622</v>
          </cell>
          <cell r="J238">
            <v>4.57</v>
          </cell>
          <cell r="K238">
            <v>219</v>
          </cell>
          <cell r="L238">
            <v>3</v>
          </cell>
        </row>
        <row r="238">
          <cell r="O238">
            <v>3</v>
          </cell>
        </row>
        <row r="239">
          <cell r="B239" t="str">
            <v>企业小区8-2-1402</v>
          </cell>
          <cell r="C239">
            <v>56.05</v>
          </cell>
          <cell r="D239">
            <v>43109</v>
          </cell>
        </row>
        <row r="239">
          <cell r="F239" t="str">
            <v>阮景涛</v>
          </cell>
          <cell r="G239" t="str">
            <v>420202196306131310</v>
          </cell>
          <cell r="H239" t="str">
            <v>黄珍娥</v>
          </cell>
          <cell r="I239" t="str">
            <v>420203196802043324</v>
          </cell>
          <cell r="J239">
            <v>4.57</v>
          </cell>
          <cell r="K239">
            <v>219</v>
          </cell>
          <cell r="L239">
            <v>2</v>
          </cell>
        </row>
        <row r="239">
          <cell r="O239">
            <v>2</v>
          </cell>
        </row>
        <row r="240">
          <cell r="B240" t="str">
            <v>企业小区8-2-1403</v>
          </cell>
          <cell r="C240">
            <v>56.82</v>
          </cell>
          <cell r="D240">
            <v>43102</v>
          </cell>
        </row>
        <row r="240">
          <cell r="F240" t="str">
            <v>潘楚仁</v>
          </cell>
        </row>
        <row r="240">
          <cell r="J240">
            <v>4.57</v>
          </cell>
          <cell r="K240">
            <v>222</v>
          </cell>
        </row>
        <row r="241">
          <cell r="B241" t="str">
            <v>企业小区8-2-1404</v>
          </cell>
          <cell r="C241">
            <v>57.36</v>
          </cell>
          <cell r="D241">
            <v>43109</v>
          </cell>
        </row>
        <row r="241">
          <cell r="F241" t="str">
            <v>黄文卿</v>
          </cell>
        </row>
        <row r="241">
          <cell r="J241">
            <v>4.57</v>
          </cell>
          <cell r="K241">
            <v>224</v>
          </cell>
        </row>
        <row r="242">
          <cell r="B242" t="str">
            <v>企业小区8-2-1501</v>
          </cell>
          <cell r="C242">
            <v>56.04</v>
          </cell>
          <cell r="D242">
            <v>43353</v>
          </cell>
        </row>
        <row r="242">
          <cell r="F242" t="str">
            <v>高沅华</v>
          </cell>
          <cell r="G242" t="str">
            <v>420202199720220427</v>
          </cell>
          <cell r="H242" t="str">
            <v>汤高俊</v>
          </cell>
          <cell r="I242" t="str">
            <v>420203199805183713</v>
          </cell>
          <cell r="J242">
            <v>4.57</v>
          </cell>
          <cell r="K242">
            <v>207</v>
          </cell>
          <cell r="L242">
            <v>2</v>
          </cell>
        </row>
        <row r="242">
          <cell r="O242">
            <v>2</v>
          </cell>
        </row>
        <row r="243">
          <cell r="B243" t="str">
            <v>企业小区8-2-1502</v>
          </cell>
          <cell r="C243">
            <v>56.05</v>
          </cell>
          <cell r="D243">
            <v>43360</v>
          </cell>
        </row>
        <row r="243">
          <cell r="F243" t="str">
            <v>万昌国</v>
          </cell>
          <cell r="G243" t="str">
            <v>420202195508280416</v>
          </cell>
        </row>
        <row r="243">
          <cell r="J243">
            <v>4.57</v>
          </cell>
          <cell r="K243">
            <v>207</v>
          </cell>
          <cell r="L243">
            <v>1</v>
          </cell>
        </row>
        <row r="243">
          <cell r="O243">
            <v>1</v>
          </cell>
        </row>
        <row r="244">
          <cell r="B244" t="str">
            <v>企业小区8-2-1503</v>
          </cell>
          <cell r="C244">
            <v>56.82</v>
          </cell>
          <cell r="D244">
            <v>43031</v>
          </cell>
        </row>
        <row r="244">
          <cell r="F244" t="str">
            <v>夏菊富</v>
          </cell>
        </row>
        <row r="244">
          <cell r="J244">
            <v>4.57</v>
          </cell>
          <cell r="K244">
            <v>210</v>
          </cell>
        </row>
        <row r="245">
          <cell r="B245" t="str">
            <v>企业小区8-2-1504</v>
          </cell>
          <cell r="C245">
            <v>57.36</v>
          </cell>
          <cell r="D245">
            <v>43368</v>
          </cell>
        </row>
        <row r="245">
          <cell r="F245" t="str">
            <v>陈辉春</v>
          </cell>
          <cell r="G245" t="str">
            <v>42020419640123453X</v>
          </cell>
          <cell r="H245" t="str">
            <v>陈颖</v>
          </cell>
          <cell r="I245" t="str">
            <v>42020419890220045X</v>
          </cell>
          <cell r="J245">
            <v>4.57</v>
          </cell>
          <cell r="K245">
            <v>212</v>
          </cell>
          <cell r="L245">
            <v>2</v>
          </cell>
        </row>
        <row r="245">
          <cell r="O245">
            <v>2</v>
          </cell>
        </row>
        <row r="246">
          <cell r="B246" t="str">
            <v>企业小区5-1-204</v>
          </cell>
          <cell r="C246">
            <v>57.36</v>
          </cell>
          <cell r="D246">
            <v>44357</v>
          </cell>
        </row>
        <row r="246">
          <cell r="F246" t="str">
            <v>徐发燕</v>
          </cell>
          <cell r="G246" t="str">
            <v>420203196307252161</v>
          </cell>
        </row>
        <row r="246">
          <cell r="J246">
            <v>4.57</v>
          </cell>
          <cell r="K246">
            <v>213</v>
          </cell>
          <cell r="L246">
            <v>1</v>
          </cell>
        </row>
        <row r="246">
          <cell r="O246">
            <v>1</v>
          </cell>
        </row>
        <row r="247">
          <cell r="B247" t="str">
            <v>企业小区10-2-904</v>
          </cell>
          <cell r="C247">
            <v>47.33</v>
          </cell>
          <cell r="D247">
            <v>43040</v>
          </cell>
        </row>
        <row r="247">
          <cell r="F247" t="str">
            <v>金花</v>
          </cell>
          <cell r="G247" t="str">
            <v>420203196903163720</v>
          </cell>
        </row>
        <row r="247">
          <cell r="J247">
            <v>4.57</v>
          </cell>
          <cell r="K247">
            <v>185</v>
          </cell>
          <cell r="L247">
            <v>1</v>
          </cell>
        </row>
        <row r="247">
          <cell r="O247">
            <v>1</v>
          </cell>
        </row>
        <row r="248">
          <cell r="B248" t="str">
            <v>企业小区10-2-905</v>
          </cell>
          <cell r="C248">
            <v>52.4</v>
          </cell>
          <cell r="D248">
            <v>43118</v>
          </cell>
        </row>
        <row r="248">
          <cell r="F248" t="str">
            <v>徐游洪</v>
          </cell>
          <cell r="G248" t="str">
            <v>42020319660524213X</v>
          </cell>
          <cell r="H248" t="str">
            <v>乔春花</v>
          </cell>
          <cell r="I248" t="str">
            <v>420221196601100444</v>
          </cell>
          <cell r="J248">
            <v>4.57</v>
          </cell>
          <cell r="K248">
            <v>205</v>
          </cell>
          <cell r="L248">
            <v>2</v>
          </cell>
        </row>
        <row r="248">
          <cell r="O248">
            <v>2</v>
          </cell>
        </row>
        <row r="249">
          <cell r="B249" t="str">
            <v>企业小区10-2-1002</v>
          </cell>
          <cell r="C249">
            <v>52.4</v>
          </cell>
          <cell r="D249">
            <v>43123</v>
          </cell>
        </row>
        <row r="249">
          <cell r="F249" t="str">
            <v>卫芳</v>
          </cell>
        </row>
        <row r="249">
          <cell r="J249">
            <v>4.57</v>
          </cell>
          <cell r="K249">
            <v>205</v>
          </cell>
        </row>
        <row r="250">
          <cell r="B250" t="str">
            <v>企业小区10-2-1003</v>
          </cell>
          <cell r="C250">
            <v>47.33</v>
          </cell>
          <cell r="D250">
            <v>43306</v>
          </cell>
        </row>
        <row r="250">
          <cell r="F250" t="str">
            <v>黄兰英</v>
          </cell>
          <cell r="G250" t="str">
            <v>420203194809102543</v>
          </cell>
          <cell r="H250" t="str">
            <v>胡勇祥</v>
          </cell>
          <cell r="I250" t="str">
            <v>420203197309052512</v>
          </cell>
          <cell r="J250">
            <v>4.57</v>
          </cell>
          <cell r="K250">
            <v>185</v>
          </cell>
          <cell r="L250">
            <v>2</v>
          </cell>
        </row>
        <row r="250">
          <cell r="O250">
            <v>2</v>
          </cell>
        </row>
        <row r="251">
          <cell r="B251" t="str">
            <v>企业小区10-2-1004</v>
          </cell>
          <cell r="C251">
            <v>47.33</v>
          </cell>
          <cell r="D251">
            <v>43032</v>
          </cell>
        </row>
        <row r="251">
          <cell r="F251" t="str">
            <v>饶胜权</v>
          </cell>
          <cell r="G251" t="str">
            <v>420203195803183754</v>
          </cell>
          <cell r="H251" t="str">
            <v>高菊香</v>
          </cell>
          <cell r="I251" t="str">
            <v>420202194103254362</v>
          </cell>
          <cell r="J251">
            <v>4.57</v>
          </cell>
          <cell r="K251">
            <v>185</v>
          </cell>
          <cell r="L251">
            <v>1</v>
          </cell>
        </row>
        <row r="251">
          <cell r="O251">
            <v>1</v>
          </cell>
        </row>
        <row r="252">
          <cell r="B252" t="str">
            <v>企业小区10-2-1005</v>
          </cell>
          <cell r="C252">
            <v>52.4</v>
          </cell>
          <cell r="D252">
            <v>43038</v>
          </cell>
        </row>
        <row r="252">
          <cell r="F252" t="str">
            <v>王立军</v>
          </cell>
          <cell r="G252" t="str">
            <v>420203197112303736</v>
          </cell>
        </row>
        <row r="252">
          <cell r="J252">
            <v>4.57</v>
          </cell>
          <cell r="K252">
            <v>205</v>
          </cell>
          <cell r="L252">
            <v>1</v>
          </cell>
          <cell r="M252">
            <v>1</v>
          </cell>
        </row>
        <row r="253">
          <cell r="B253" t="str">
            <v>企业小区10-2-1102</v>
          </cell>
          <cell r="C253">
            <v>52.4</v>
          </cell>
          <cell r="D253">
            <v>43045</v>
          </cell>
        </row>
        <row r="253">
          <cell r="F253" t="str">
            <v>刘秋华</v>
          </cell>
          <cell r="G253" t="str">
            <v>420203196410153321</v>
          </cell>
        </row>
        <row r="253">
          <cell r="J253">
            <v>4.57</v>
          </cell>
          <cell r="K253">
            <v>205</v>
          </cell>
          <cell r="L253">
            <v>1</v>
          </cell>
        </row>
        <row r="253">
          <cell r="O253">
            <v>1</v>
          </cell>
        </row>
        <row r="254">
          <cell r="B254" t="str">
            <v>企业小区10-1-1103</v>
          </cell>
          <cell r="C254">
            <v>47.33</v>
          </cell>
          <cell r="D254">
            <v>43984</v>
          </cell>
        </row>
        <row r="254">
          <cell r="F254" t="str">
            <v>祁向林</v>
          </cell>
        </row>
        <row r="254">
          <cell r="J254">
            <v>4.57</v>
          </cell>
          <cell r="K254">
            <v>185</v>
          </cell>
        </row>
        <row r="255">
          <cell r="B255" t="str">
            <v>企业小区10-2-1104</v>
          </cell>
          <cell r="C255">
            <v>47.33</v>
          </cell>
          <cell r="D255">
            <v>43306</v>
          </cell>
        </row>
        <row r="255">
          <cell r="F255" t="str">
            <v>梅金荣</v>
          </cell>
          <cell r="G255" t="str">
            <v>420203194612032529</v>
          </cell>
        </row>
        <row r="255">
          <cell r="J255">
            <v>4.57</v>
          </cell>
          <cell r="K255">
            <v>185</v>
          </cell>
          <cell r="L255">
            <v>1</v>
          </cell>
        </row>
        <row r="255">
          <cell r="O255">
            <v>1</v>
          </cell>
        </row>
        <row r="256">
          <cell r="B256" t="str">
            <v>企业小区10-2-1105</v>
          </cell>
          <cell r="C256">
            <v>52.4</v>
          </cell>
          <cell r="D256">
            <v>43119</v>
          </cell>
        </row>
        <row r="256">
          <cell r="F256" t="str">
            <v>朱建生</v>
          </cell>
          <cell r="G256" t="str">
            <v>420202195306200035</v>
          </cell>
        </row>
        <row r="256">
          <cell r="J256">
            <v>4.57</v>
          </cell>
          <cell r="K256">
            <v>205</v>
          </cell>
          <cell r="L256">
            <v>1</v>
          </cell>
        </row>
        <row r="256">
          <cell r="O256">
            <v>1</v>
          </cell>
        </row>
        <row r="257">
          <cell r="B257" t="str">
            <v>企业小区10-2-1202</v>
          </cell>
          <cell r="C257">
            <v>52.4</v>
          </cell>
          <cell r="D257">
            <v>43124</v>
          </cell>
        </row>
        <row r="257">
          <cell r="F257" t="str">
            <v>聂爱青</v>
          </cell>
          <cell r="G257" t="str">
            <v>420203197301172165</v>
          </cell>
        </row>
        <row r="257">
          <cell r="J257">
            <v>4.57</v>
          </cell>
          <cell r="K257">
            <v>205</v>
          </cell>
          <cell r="L257">
            <v>1</v>
          </cell>
        </row>
        <row r="257">
          <cell r="O257">
            <v>1</v>
          </cell>
        </row>
        <row r="258">
          <cell r="B258" t="str">
            <v>企业小区10-2-1203</v>
          </cell>
          <cell r="C258">
            <v>47.33</v>
          </cell>
          <cell r="D258">
            <v>43118</v>
          </cell>
        </row>
        <row r="258">
          <cell r="F258" t="str">
            <v>成杰华</v>
          </cell>
          <cell r="G258" t="str">
            <v>420205195507257029</v>
          </cell>
        </row>
        <row r="258">
          <cell r="J258">
            <v>4.57</v>
          </cell>
          <cell r="K258">
            <v>185</v>
          </cell>
          <cell r="L258">
            <v>1</v>
          </cell>
        </row>
        <row r="258">
          <cell r="O258">
            <v>1</v>
          </cell>
        </row>
        <row r="259">
          <cell r="B259" t="str">
            <v>企业小区10-2-1204</v>
          </cell>
          <cell r="C259">
            <v>47.33</v>
          </cell>
          <cell r="D259">
            <v>43040</v>
          </cell>
        </row>
        <row r="259">
          <cell r="F259" t="str">
            <v>周国平</v>
          </cell>
          <cell r="G259" t="str">
            <v>420203196909243748</v>
          </cell>
        </row>
        <row r="259">
          <cell r="J259">
            <v>4.57</v>
          </cell>
          <cell r="K259">
            <v>185</v>
          </cell>
          <cell r="L259">
            <v>1</v>
          </cell>
        </row>
        <row r="259">
          <cell r="O259">
            <v>1</v>
          </cell>
        </row>
        <row r="260">
          <cell r="B260" t="str">
            <v>企业小区10-2-1205</v>
          </cell>
          <cell r="C260">
            <v>52.4</v>
          </cell>
          <cell r="D260">
            <v>43038</v>
          </cell>
        </row>
        <row r="260">
          <cell r="F260" t="str">
            <v>王东</v>
          </cell>
        </row>
        <row r="260">
          <cell r="J260">
            <v>4.57</v>
          </cell>
          <cell r="K260">
            <v>205</v>
          </cell>
        </row>
        <row r="261">
          <cell r="B261" t="str">
            <v>企业小区10-2-1302</v>
          </cell>
          <cell r="C261">
            <v>52.4</v>
          </cell>
          <cell r="D261">
            <v>43039</v>
          </cell>
        </row>
        <row r="261">
          <cell r="F261" t="str">
            <v>陈世加</v>
          </cell>
          <cell r="G261" t="str">
            <v>420205194712106137</v>
          </cell>
          <cell r="H261" t="str">
            <v>程从秀</v>
          </cell>
          <cell r="I261" t="str">
            <v>420205195401216122</v>
          </cell>
          <cell r="J261">
            <v>4.57</v>
          </cell>
          <cell r="K261">
            <v>205</v>
          </cell>
          <cell r="L261">
            <v>2</v>
          </cell>
        </row>
        <row r="261">
          <cell r="O261">
            <v>2</v>
          </cell>
        </row>
        <row r="262">
          <cell r="B262" t="str">
            <v>企业小区10-2-1303</v>
          </cell>
          <cell r="C262">
            <v>47.33</v>
          </cell>
          <cell r="D262">
            <v>43033</v>
          </cell>
        </row>
        <row r="262">
          <cell r="F262" t="str">
            <v>石爱新</v>
          </cell>
          <cell r="G262" t="str">
            <v>420204197602154928</v>
          </cell>
        </row>
        <row r="262">
          <cell r="J262">
            <v>4.57</v>
          </cell>
          <cell r="K262">
            <v>185</v>
          </cell>
          <cell r="L262">
            <v>1</v>
          </cell>
        </row>
        <row r="262">
          <cell r="O262">
            <v>1</v>
          </cell>
        </row>
        <row r="263">
          <cell r="B263" t="str">
            <v>企业小区10-2-1304</v>
          </cell>
          <cell r="C263">
            <v>47.33</v>
          </cell>
          <cell r="D263">
            <v>43373</v>
          </cell>
        </row>
        <row r="263">
          <cell r="F263" t="str">
            <v>胡春莲</v>
          </cell>
          <cell r="G263" t="str">
            <v>420202196803050060</v>
          </cell>
        </row>
        <row r="263">
          <cell r="J263">
            <v>4.57</v>
          </cell>
          <cell r="K263">
            <v>185</v>
          </cell>
          <cell r="L263">
            <v>1</v>
          </cell>
        </row>
        <row r="263">
          <cell r="O263">
            <v>1</v>
          </cell>
        </row>
        <row r="264">
          <cell r="B264" t="str">
            <v>企业小区10-2-1305</v>
          </cell>
          <cell r="C264">
            <v>52.4</v>
          </cell>
          <cell r="D264">
            <v>43038</v>
          </cell>
        </row>
        <row r="264">
          <cell r="F264" t="str">
            <v>朱金容</v>
          </cell>
          <cell r="G264" t="str">
            <v>420221196808151644</v>
          </cell>
        </row>
        <row r="264">
          <cell r="J264">
            <v>4.57</v>
          </cell>
          <cell r="K264">
            <v>205</v>
          </cell>
          <cell r="L264">
            <v>1</v>
          </cell>
          <cell r="M264">
            <v>1</v>
          </cell>
        </row>
        <row r="265">
          <cell r="B265" t="str">
            <v>企业小区10-2-1402</v>
          </cell>
          <cell r="C265">
            <v>52.4</v>
          </cell>
          <cell r="D265">
            <v>43122</v>
          </cell>
        </row>
        <row r="265">
          <cell r="F265" t="str">
            <v>甘明顺</v>
          </cell>
        </row>
        <row r="265">
          <cell r="J265">
            <v>4.57</v>
          </cell>
          <cell r="K265">
            <v>205</v>
          </cell>
        </row>
        <row r="266">
          <cell r="B266" t="str">
            <v>企业小区10-2-1403</v>
          </cell>
          <cell r="C266">
            <v>47.33</v>
          </cell>
          <cell r="D266">
            <v>43119</v>
          </cell>
        </row>
        <row r="266">
          <cell r="F266" t="str">
            <v>陈瑞英</v>
          </cell>
          <cell r="G266" t="str">
            <v>420203196506023724</v>
          </cell>
        </row>
        <row r="266">
          <cell r="J266">
            <v>4.57</v>
          </cell>
          <cell r="K266">
            <v>185</v>
          </cell>
          <cell r="L266">
            <v>1</v>
          </cell>
        </row>
        <row r="266">
          <cell r="O266">
            <v>1</v>
          </cell>
        </row>
        <row r="267">
          <cell r="B267" t="str">
            <v>企业小区10-2-1404</v>
          </cell>
          <cell r="C267">
            <v>47.33</v>
          </cell>
          <cell r="D267">
            <v>43126</v>
          </cell>
        </row>
        <row r="267">
          <cell r="F267" t="str">
            <v>沈昌勤</v>
          </cell>
          <cell r="G267" t="str">
            <v>42020319601104331X</v>
          </cell>
        </row>
        <row r="267">
          <cell r="J267">
            <v>4.57</v>
          </cell>
          <cell r="K267">
            <v>185</v>
          </cell>
          <cell r="L267">
            <v>1</v>
          </cell>
        </row>
        <row r="267">
          <cell r="O267">
            <v>1</v>
          </cell>
        </row>
        <row r="268">
          <cell r="B268" t="str">
            <v>企业小区10-2-1405</v>
          </cell>
          <cell r="C268">
            <v>52.4</v>
          </cell>
          <cell r="D268">
            <v>43122</v>
          </cell>
        </row>
        <row r="268">
          <cell r="F268" t="str">
            <v>朱彩红</v>
          </cell>
          <cell r="G268" t="str">
            <v>420700197601055647</v>
          </cell>
        </row>
        <row r="268">
          <cell r="J268">
            <v>4.57</v>
          </cell>
          <cell r="K268">
            <v>205</v>
          </cell>
          <cell r="L268">
            <v>1</v>
          </cell>
        </row>
        <row r="268">
          <cell r="O268">
            <v>1</v>
          </cell>
        </row>
        <row r="269">
          <cell r="B269" t="str">
            <v>企业小区10-2-1502</v>
          </cell>
          <cell r="C269">
            <v>52.4</v>
          </cell>
          <cell r="D269">
            <v>43038</v>
          </cell>
        </row>
        <row r="269">
          <cell r="F269" t="str">
            <v>许红兵</v>
          </cell>
        </row>
        <row r="269">
          <cell r="J269">
            <v>4.57</v>
          </cell>
          <cell r="K269">
            <v>205</v>
          </cell>
        </row>
        <row r="270">
          <cell r="B270" t="str">
            <v>企业小区10-2-1503</v>
          </cell>
          <cell r="C270">
            <v>47.33</v>
          </cell>
          <cell r="D270">
            <v>43119</v>
          </cell>
        </row>
        <row r="270">
          <cell r="F270" t="str">
            <v>唐起志</v>
          </cell>
        </row>
        <row r="270">
          <cell r="J270">
            <v>4.57</v>
          </cell>
          <cell r="K270">
            <v>185</v>
          </cell>
        </row>
        <row r="271">
          <cell r="B271" t="str">
            <v>企业小区10-2-1504</v>
          </cell>
          <cell r="C271">
            <v>47.33</v>
          </cell>
          <cell r="D271">
            <v>43119</v>
          </cell>
        </row>
        <row r="271">
          <cell r="F271" t="str">
            <v>丁家堂</v>
          </cell>
          <cell r="G271" t="str">
            <v>420205195810026119</v>
          </cell>
        </row>
        <row r="271">
          <cell r="J271">
            <v>4.57</v>
          </cell>
          <cell r="K271">
            <v>185</v>
          </cell>
          <cell r="L271">
            <v>1</v>
          </cell>
        </row>
        <row r="271">
          <cell r="P271">
            <v>1</v>
          </cell>
        </row>
        <row r="272">
          <cell r="B272" t="str">
            <v>企业小区10-2-1505</v>
          </cell>
          <cell r="C272">
            <v>52.4</v>
          </cell>
          <cell r="D272">
            <v>43034</v>
          </cell>
        </row>
        <row r="272">
          <cell r="F272" t="str">
            <v>易建国</v>
          </cell>
        </row>
        <row r="272">
          <cell r="J272">
            <v>4.57</v>
          </cell>
          <cell r="K272">
            <v>205</v>
          </cell>
        </row>
        <row r="273">
          <cell r="B273" t="str">
            <v>企业小区10-2-1602</v>
          </cell>
          <cell r="C273">
            <v>52.4</v>
          </cell>
          <cell r="D273">
            <v>43033</v>
          </cell>
        </row>
        <row r="273">
          <cell r="F273" t="str">
            <v>邱丹</v>
          </cell>
          <cell r="G273" t="str">
            <v>420203196612092934</v>
          </cell>
        </row>
        <row r="273">
          <cell r="J273">
            <v>4.57</v>
          </cell>
          <cell r="K273">
            <v>205</v>
          </cell>
          <cell r="L273">
            <v>1</v>
          </cell>
          <cell r="M273">
            <v>1</v>
          </cell>
        </row>
        <row r="274">
          <cell r="B274" t="str">
            <v>企业小区10-2-1603</v>
          </cell>
          <cell r="C274">
            <v>47.33</v>
          </cell>
          <cell r="D274">
            <v>43040</v>
          </cell>
        </row>
        <row r="274">
          <cell r="F274" t="str">
            <v>刘艳</v>
          </cell>
        </row>
        <row r="274">
          <cell r="J274">
            <v>4.57</v>
          </cell>
          <cell r="K274">
            <v>185</v>
          </cell>
        </row>
        <row r="275">
          <cell r="B275" t="str">
            <v>企业小区10-2-1604</v>
          </cell>
          <cell r="C275">
            <v>47.33</v>
          </cell>
          <cell r="D275">
            <v>43039</v>
          </cell>
        </row>
        <row r="275">
          <cell r="F275" t="str">
            <v>王秋林</v>
          </cell>
          <cell r="G275" t="str">
            <v>420202196408151216</v>
          </cell>
          <cell r="H275" t="str">
            <v>胡英</v>
          </cell>
          <cell r="I275" t="str">
            <v>420204196601034962</v>
          </cell>
          <cell r="J275">
            <v>4.57</v>
          </cell>
          <cell r="K275">
            <v>185</v>
          </cell>
          <cell r="L275">
            <v>2</v>
          </cell>
        </row>
        <row r="275">
          <cell r="O275">
            <v>2</v>
          </cell>
        </row>
        <row r="276">
          <cell r="B276" t="str">
            <v>企业小区10-2-1605</v>
          </cell>
          <cell r="C276">
            <v>52.4</v>
          </cell>
          <cell r="D276">
            <v>43122</v>
          </cell>
        </row>
        <row r="276">
          <cell r="F276" t="str">
            <v>陈国华</v>
          </cell>
          <cell r="G276" t="str">
            <v>420203196302212937</v>
          </cell>
        </row>
        <row r="276">
          <cell r="J276">
            <v>4.57</v>
          </cell>
          <cell r="K276">
            <v>205</v>
          </cell>
          <cell r="L276">
            <v>1</v>
          </cell>
        </row>
        <row r="276">
          <cell r="O276">
            <v>1</v>
          </cell>
        </row>
        <row r="277">
          <cell r="B277" t="str">
            <v>企业小区10-2-1702</v>
          </cell>
          <cell r="C277">
            <v>52.4</v>
          </cell>
          <cell r="D277">
            <v>43039</v>
          </cell>
        </row>
        <row r="277">
          <cell r="F277" t="str">
            <v>黄开来</v>
          </cell>
          <cell r="G277" t="str">
            <v>420203196307143715</v>
          </cell>
        </row>
        <row r="277">
          <cell r="J277">
            <v>4.57</v>
          </cell>
          <cell r="K277">
            <v>205</v>
          </cell>
          <cell r="L277">
            <v>1</v>
          </cell>
        </row>
        <row r="277">
          <cell r="O277">
            <v>1</v>
          </cell>
        </row>
        <row r="278">
          <cell r="B278" t="str">
            <v>企业小区10-2-1703</v>
          </cell>
          <cell r="C278">
            <v>47.33</v>
          </cell>
          <cell r="D278">
            <v>43647</v>
          </cell>
        </row>
        <row r="278">
          <cell r="F278" t="str">
            <v>侯德良</v>
          </cell>
        </row>
        <row r="278">
          <cell r="J278">
            <v>4.57</v>
          </cell>
          <cell r="K278">
            <v>185</v>
          </cell>
        </row>
        <row r="279">
          <cell r="B279" t="str">
            <v>企业小区10-2-1704</v>
          </cell>
          <cell r="C279">
            <v>47.33</v>
          </cell>
          <cell r="D279">
            <v>43305</v>
          </cell>
        </row>
        <row r="279">
          <cell r="F279" t="str">
            <v>甘玉梅</v>
          </cell>
        </row>
        <row r="279">
          <cell r="J279">
            <v>4.57</v>
          </cell>
          <cell r="K279">
            <v>185</v>
          </cell>
        </row>
        <row r="280">
          <cell r="B280" t="str">
            <v>企业小区10-2-1705</v>
          </cell>
          <cell r="C280">
            <v>52.4</v>
          </cell>
          <cell r="D280">
            <v>43039</v>
          </cell>
        </row>
        <row r="280">
          <cell r="F280" t="str">
            <v>余细萍</v>
          </cell>
          <cell r="G280" t="str">
            <v>420203197105102127</v>
          </cell>
        </row>
        <row r="280">
          <cell r="J280">
            <v>4.57</v>
          </cell>
          <cell r="K280">
            <v>205</v>
          </cell>
          <cell r="L280">
            <v>1</v>
          </cell>
        </row>
        <row r="280">
          <cell r="O280">
            <v>1</v>
          </cell>
        </row>
        <row r="281">
          <cell r="B281" t="str">
            <v>企业小区10-2-1802</v>
          </cell>
          <cell r="C281">
            <v>52.4</v>
          </cell>
          <cell r="D281">
            <v>43035</v>
          </cell>
        </row>
        <row r="281">
          <cell r="F281" t="str">
            <v>陈锋</v>
          </cell>
          <cell r="G281" t="str">
            <v>420202196006110833</v>
          </cell>
        </row>
        <row r="281">
          <cell r="J281">
            <v>4.57</v>
          </cell>
          <cell r="K281">
            <v>193</v>
          </cell>
          <cell r="L281">
            <v>1</v>
          </cell>
          <cell r="M281">
            <v>1</v>
          </cell>
        </row>
        <row r="282">
          <cell r="B282" t="str">
            <v>企业小区10-2-1803</v>
          </cell>
          <cell r="C282">
            <v>47.33</v>
          </cell>
          <cell r="D282">
            <v>43119</v>
          </cell>
        </row>
        <row r="282">
          <cell r="F282" t="str">
            <v>方桂珍</v>
          </cell>
          <cell r="G282" t="str">
            <v>420203196307293721</v>
          </cell>
        </row>
        <row r="282">
          <cell r="J282">
            <v>4.57</v>
          </cell>
          <cell r="K282">
            <v>175</v>
          </cell>
          <cell r="L282">
            <v>1</v>
          </cell>
        </row>
        <row r="282">
          <cell r="O282">
            <v>1</v>
          </cell>
        </row>
        <row r="283">
          <cell r="B283" t="str">
            <v>企业小区10-2-1804</v>
          </cell>
          <cell r="C283">
            <v>47.33</v>
          </cell>
          <cell r="D283">
            <v>43119</v>
          </cell>
        </row>
        <row r="283">
          <cell r="F283" t="str">
            <v>熊英</v>
          </cell>
          <cell r="G283" t="str">
            <v>420702197410086961</v>
          </cell>
        </row>
        <row r="283">
          <cell r="J283">
            <v>4.57</v>
          </cell>
          <cell r="K283">
            <v>175</v>
          </cell>
          <cell r="L283">
            <v>1</v>
          </cell>
        </row>
        <row r="283">
          <cell r="O283">
            <v>1</v>
          </cell>
        </row>
        <row r="284">
          <cell r="B284" t="str">
            <v>企业小区10-2-1805</v>
          </cell>
          <cell r="C284">
            <v>52.4</v>
          </cell>
          <cell r="D284">
            <v>43125</v>
          </cell>
        </row>
        <row r="284">
          <cell r="F284" t="str">
            <v>郑美林</v>
          </cell>
          <cell r="G284" t="str">
            <v>42020319570108371X</v>
          </cell>
          <cell r="H284" t="str">
            <v>曹来英</v>
          </cell>
          <cell r="I284" t="str">
            <v>42020319670508372X</v>
          </cell>
          <cell r="J284">
            <v>4.57</v>
          </cell>
          <cell r="K284">
            <v>193</v>
          </cell>
          <cell r="L284">
            <v>2</v>
          </cell>
        </row>
        <row r="284">
          <cell r="O284">
            <v>2</v>
          </cell>
        </row>
        <row r="285">
          <cell r="B285" t="str">
            <v>企业小区10-1-102</v>
          </cell>
          <cell r="C285">
            <v>52.93</v>
          </cell>
          <cell r="D285">
            <v>43306</v>
          </cell>
        </row>
        <row r="285">
          <cell r="F285" t="str">
            <v>刘英</v>
          </cell>
          <cell r="G285" t="str">
            <v>420202196401170465</v>
          </cell>
          <cell r="H285" t="str">
            <v>余美芝
周倩</v>
          </cell>
          <cell r="I285" t="str">
            <v>420221192906071228
420202199611100426</v>
          </cell>
          <cell r="J285">
            <v>4.57</v>
          </cell>
          <cell r="K285">
            <v>195</v>
          </cell>
          <cell r="L285">
            <v>3</v>
          </cell>
        </row>
        <row r="285">
          <cell r="O285">
            <v>3</v>
          </cell>
        </row>
        <row r="286">
          <cell r="B286" t="str">
            <v>企业小区10-1-103</v>
          </cell>
          <cell r="C286">
            <v>47.87</v>
          </cell>
          <cell r="D286">
            <v>42928</v>
          </cell>
        </row>
        <row r="286">
          <cell r="F286" t="str">
            <v>朱祖福</v>
          </cell>
          <cell r="G286" t="str">
            <v>420205195205206138</v>
          </cell>
          <cell r="H286" t="str">
            <v>梅保枝</v>
          </cell>
          <cell r="I286" t="str">
            <v>421122195510297322</v>
          </cell>
          <cell r="J286">
            <v>4.57</v>
          </cell>
          <cell r="K286">
            <v>177</v>
          </cell>
          <cell r="L286">
            <v>2</v>
          </cell>
        </row>
        <row r="286">
          <cell r="O286">
            <v>2</v>
          </cell>
        </row>
        <row r="287">
          <cell r="B287" t="str">
            <v>企业小区10-1-104</v>
          </cell>
          <cell r="C287">
            <v>47.87</v>
          </cell>
          <cell r="D287">
            <v>43122</v>
          </cell>
        </row>
        <row r="287">
          <cell r="F287" t="str">
            <v>张桂菊</v>
          </cell>
          <cell r="G287" t="str">
            <v>420203196105273722</v>
          </cell>
        </row>
        <row r="287">
          <cell r="J287">
            <v>4.57</v>
          </cell>
          <cell r="K287">
            <v>177</v>
          </cell>
          <cell r="L287">
            <v>1</v>
          </cell>
        </row>
        <row r="287">
          <cell r="O287">
            <v>1</v>
          </cell>
        </row>
        <row r="288">
          <cell r="B288" t="str">
            <v>企业小区10-1-105</v>
          </cell>
          <cell r="C288">
            <v>52.93</v>
          </cell>
          <cell r="D288">
            <v>43034</v>
          </cell>
        </row>
        <row r="288">
          <cell r="F288" t="str">
            <v>张玉兰</v>
          </cell>
          <cell r="G288" t="str">
            <v>420202196210310867</v>
          </cell>
        </row>
        <row r="288">
          <cell r="J288">
            <v>4.57</v>
          </cell>
          <cell r="K288">
            <v>195</v>
          </cell>
          <cell r="L288">
            <v>1</v>
          </cell>
        </row>
        <row r="288">
          <cell r="O288">
            <v>1</v>
          </cell>
        </row>
        <row r="289">
          <cell r="B289" t="str">
            <v>企业小区10-1-202</v>
          </cell>
          <cell r="C289">
            <v>52.93</v>
          </cell>
          <cell r="D289">
            <v>43647</v>
          </cell>
        </row>
        <row r="289">
          <cell r="F289" t="str">
            <v>周芝</v>
          </cell>
          <cell r="G289" t="str">
            <v>420202193603020023</v>
          </cell>
        </row>
        <row r="289">
          <cell r="J289">
            <v>4.57</v>
          </cell>
          <cell r="K289">
            <v>197</v>
          </cell>
          <cell r="L289">
            <v>1</v>
          </cell>
        </row>
        <row r="289">
          <cell r="O289">
            <v>1</v>
          </cell>
        </row>
        <row r="290">
          <cell r="B290" t="str">
            <v>企业小区10-1-203</v>
          </cell>
          <cell r="C290">
            <v>47.87</v>
          </cell>
          <cell r="D290">
            <v>43293</v>
          </cell>
        </row>
        <row r="290">
          <cell r="J290">
            <v>4.57</v>
          </cell>
          <cell r="K290">
            <v>178</v>
          </cell>
        </row>
        <row r="291">
          <cell r="B291" t="str">
            <v>企业小区10-1-204</v>
          </cell>
          <cell r="C291">
            <v>47.87</v>
          </cell>
          <cell r="D291">
            <v>43119</v>
          </cell>
        </row>
        <row r="291">
          <cell r="F291" t="str">
            <v>张文华</v>
          </cell>
          <cell r="G291" t="str">
            <v>420203196004233326</v>
          </cell>
        </row>
        <row r="291">
          <cell r="J291">
            <v>4.57</v>
          </cell>
          <cell r="K291">
            <v>178</v>
          </cell>
          <cell r="L291">
            <v>1</v>
          </cell>
        </row>
        <row r="291">
          <cell r="O291">
            <v>1</v>
          </cell>
        </row>
        <row r="292">
          <cell r="B292" t="str">
            <v>企业小区10-1-205</v>
          </cell>
          <cell r="C292">
            <v>52.93</v>
          </cell>
          <cell r="D292">
            <v>43038</v>
          </cell>
        </row>
        <row r="292">
          <cell r="F292" t="str">
            <v>汪本红</v>
          </cell>
        </row>
        <row r="292">
          <cell r="J292">
            <v>4.57</v>
          </cell>
          <cell r="K292">
            <v>197</v>
          </cell>
        </row>
        <row r="293">
          <cell r="B293" t="str">
            <v>企业小区10-1-302</v>
          </cell>
          <cell r="C293">
            <v>52.93</v>
          </cell>
          <cell r="D293">
            <v>43102</v>
          </cell>
        </row>
        <row r="293">
          <cell r="F293" t="str">
            <v>吴超杰</v>
          </cell>
          <cell r="G293" t="str">
            <v>420204197704066515</v>
          </cell>
          <cell r="H293" t="str">
            <v>张来姣
吴兴隆</v>
          </cell>
          <cell r="I293" t="str">
            <v>421126197502106068
421126199512256018</v>
          </cell>
          <cell r="J293">
            <v>4.57</v>
          </cell>
          <cell r="K293">
            <v>199</v>
          </cell>
          <cell r="L293">
            <v>3</v>
          </cell>
        </row>
        <row r="293">
          <cell r="O293">
            <v>3</v>
          </cell>
        </row>
        <row r="294">
          <cell r="B294" t="str">
            <v>企业小区10-1-303</v>
          </cell>
          <cell r="C294">
            <v>47.87</v>
          </cell>
          <cell r="D294">
            <v>43984</v>
          </cell>
        </row>
        <row r="294">
          <cell r="F294" t="str">
            <v>肖保华</v>
          </cell>
          <cell r="G294" t="str">
            <v>420202196207161223</v>
          </cell>
        </row>
        <row r="294">
          <cell r="J294">
            <v>4.57</v>
          </cell>
          <cell r="K294">
            <v>180</v>
          </cell>
          <cell r="L294">
            <v>1</v>
          </cell>
        </row>
        <row r="294">
          <cell r="O294">
            <v>1</v>
          </cell>
        </row>
        <row r="295">
          <cell r="B295" t="str">
            <v>企业小区10-1-304</v>
          </cell>
          <cell r="C295">
            <v>47.87</v>
          </cell>
          <cell r="D295">
            <v>43035</v>
          </cell>
        </row>
        <row r="295">
          <cell r="F295" t="str">
            <v>吴自成</v>
          </cell>
          <cell r="G295" t="str">
            <v>420203196301103712</v>
          </cell>
          <cell r="H295" t="str">
            <v>吴有枝
吴姗</v>
          </cell>
          <cell r="I295" t="str">
            <v>420203196407173727
420203199006113743</v>
          </cell>
          <cell r="J295">
            <v>4.57</v>
          </cell>
          <cell r="K295">
            <v>180</v>
          </cell>
          <cell r="L295">
            <v>3</v>
          </cell>
        </row>
        <row r="295">
          <cell r="O295">
            <v>3</v>
          </cell>
        </row>
        <row r="296">
          <cell r="B296" t="str">
            <v>企业小区10-1-305</v>
          </cell>
          <cell r="C296">
            <v>52.93</v>
          </cell>
          <cell r="D296">
            <v>43306</v>
          </cell>
        </row>
        <row r="296">
          <cell r="F296" t="str">
            <v>张建祥</v>
          </cell>
          <cell r="G296" t="str">
            <v>420203197412142153</v>
          </cell>
        </row>
        <row r="296">
          <cell r="J296">
            <v>4.57</v>
          </cell>
          <cell r="K296">
            <v>199</v>
          </cell>
          <cell r="L296">
            <v>1</v>
          </cell>
          <cell r="M296">
            <v>1</v>
          </cell>
        </row>
        <row r="297">
          <cell r="B297" t="str">
            <v>企业小区10-1-402</v>
          </cell>
          <cell r="C297">
            <v>52.93</v>
          </cell>
          <cell r="D297">
            <v>43102</v>
          </cell>
        </row>
        <row r="297">
          <cell r="F297" t="str">
            <v>柯建新</v>
          </cell>
          <cell r="G297" t="str">
            <v>42020219610718003X</v>
          </cell>
        </row>
        <row r="297">
          <cell r="J297">
            <v>4.57</v>
          </cell>
          <cell r="K297">
            <v>201</v>
          </cell>
          <cell r="L297">
            <v>1</v>
          </cell>
        </row>
        <row r="297">
          <cell r="O297">
            <v>1</v>
          </cell>
        </row>
        <row r="298">
          <cell r="B298" t="str">
            <v>企业小区10-1-403</v>
          </cell>
          <cell r="C298">
            <v>47.87</v>
          </cell>
          <cell r="D298">
            <v>43140</v>
          </cell>
        </row>
        <row r="298">
          <cell r="J298">
            <v>4.57</v>
          </cell>
          <cell r="K298">
            <v>182</v>
          </cell>
        </row>
        <row r="299">
          <cell r="B299" t="str">
            <v>企业小区10-1-404</v>
          </cell>
          <cell r="C299">
            <v>47.87</v>
          </cell>
          <cell r="D299">
            <v>43122</v>
          </cell>
        </row>
        <row r="299">
          <cell r="F299" t="str">
            <v>陈文珍</v>
          </cell>
          <cell r="G299" t="str">
            <v>420203196609093725</v>
          </cell>
        </row>
        <row r="299">
          <cell r="J299">
            <v>4.57</v>
          </cell>
          <cell r="K299">
            <v>182</v>
          </cell>
          <cell r="L299">
            <v>1</v>
          </cell>
        </row>
        <row r="299">
          <cell r="O299">
            <v>1</v>
          </cell>
        </row>
        <row r="300">
          <cell r="B300" t="str">
            <v>企业小区10-1-405</v>
          </cell>
          <cell r="C300">
            <v>52.93</v>
          </cell>
          <cell r="D300">
            <v>43033</v>
          </cell>
        </row>
        <row r="300">
          <cell r="F300" t="str">
            <v>叶春英</v>
          </cell>
          <cell r="G300" t="str">
            <v>420203197407234125</v>
          </cell>
          <cell r="H300" t="str">
            <v>明山法</v>
          </cell>
          <cell r="I300" t="str">
            <v>420204197001036539</v>
          </cell>
          <cell r="J300">
            <v>4.57</v>
          </cell>
          <cell r="K300">
            <v>201</v>
          </cell>
          <cell r="L300">
            <v>2</v>
          </cell>
        </row>
        <row r="300">
          <cell r="O300">
            <v>2</v>
          </cell>
        </row>
        <row r="301">
          <cell r="B301" t="str">
            <v>企业小区10-1-502</v>
          </cell>
          <cell r="C301">
            <v>52.4</v>
          </cell>
          <cell r="D301">
            <v>43107</v>
          </cell>
        </row>
        <row r="301">
          <cell r="F301" t="str">
            <v>范静</v>
          </cell>
          <cell r="G301" t="str">
            <v>420202196601160421</v>
          </cell>
        </row>
        <row r="301">
          <cell r="J301">
            <v>4.57</v>
          </cell>
          <cell r="K301">
            <v>201</v>
          </cell>
          <cell r="L301">
            <v>1</v>
          </cell>
        </row>
        <row r="301">
          <cell r="O301">
            <v>1</v>
          </cell>
        </row>
        <row r="302">
          <cell r="B302" t="str">
            <v>企业小区10-1-503</v>
          </cell>
          <cell r="C302">
            <v>47.33</v>
          </cell>
          <cell r="D302">
            <v>43293</v>
          </cell>
        </row>
        <row r="302">
          <cell r="F302" t="str">
            <v>李月华</v>
          </cell>
          <cell r="G302" t="str">
            <v>420205195306166112</v>
          </cell>
          <cell r="H302" t="str">
            <v>项凤珍</v>
          </cell>
          <cell r="I302" t="str">
            <v>420204195503304928</v>
          </cell>
          <cell r="J302">
            <v>4.57</v>
          </cell>
          <cell r="K302">
            <v>182</v>
          </cell>
          <cell r="L302">
            <v>2</v>
          </cell>
        </row>
        <row r="302">
          <cell r="O302">
            <v>2</v>
          </cell>
        </row>
        <row r="303">
          <cell r="B303" t="str">
            <v>企业小区10-1-504</v>
          </cell>
          <cell r="C303">
            <v>47.33</v>
          </cell>
          <cell r="D303">
            <v>44354</v>
          </cell>
        </row>
        <row r="303">
          <cell r="F303" t="str">
            <v>姜建华</v>
          </cell>
          <cell r="G303" t="str">
            <v>420202196702070820</v>
          </cell>
          <cell r="H303" t="str">
            <v>陈龙</v>
          </cell>
          <cell r="I303" t="str">
            <v>420203199104162514</v>
          </cell>
          <cell r="J303">
            <v>4.57</v>
          </cell>
          <cell r="K303">
            <v>182</v>
          </cell>
          <cell r="L303">
            <v>2</v>
          </cell>
        </row>
        <row r="303">
          <cell r="O303">
            <v>2</v>
          </cell>
        </row>
        <row r="304">
          <cell r="B304" t="str">
            <v>企业小区10-1-505</v>
          </cell>
          <cell r="C304">
            <v>52.4</v>
          </cell>
          <cell r="D304">
            <v>43035</v>
          </cell>
        </row>
        <row r="304">
          <cell r="F304" t="str">
            <v>邱永刚</v>
          </cell>
          <cell r="G304" t="str">
            <v>420203196006273719</v>
          </cell>
        </row>
        <row r="304">
          <cell r="J304">
            <v>4.57</v>
          </cell>
          <cell r="K304">
            <v>201</v>
          </cell>
          <cell r="L304">
            <v>1</v>
          </cell>
        </row>
        <row r="304">
          <cell r="O304">
            <v>1</v>
          </cell>
        </row>
        <row r="305">
          <cell r="B305" t="str">
            <v>企业小区10-1-602</v>
          </cell>
          <cell r="C305">
            <v>52.4</v>
          </cell>
          <cell r="D305">
            <v>43104</v>
          </cell>
        </row>
        <row r="305">
          <cell r="F305" t="str">
            <v>孙新娥</v>
          </cell>
          <cell r="G305" t="str">
            <v>420202195912011242</v>
          </cell>
        </row>
        <row r="305">
          <cell r="J305">
            <v>4.57</v>
          </cell>
          <cell r="K305">
            <v>205</v>
          </cell>
          <cell r="L305">
            <v>1</v>
          </cell>
        </row>
        <row r="305">
          <cell r="O305">
            <v>1</v>
          </cell>
        </row>
        <row r="306">
          <cell r="B306" t="str">
            <v>企业小区10-1-603</v>
          </cell>
          <cell r="C306">
            <v>47.33</v>
          </cell>
          <cell r="D306">
            <v>43032</v>
          </cell>
        </row>
        <row r="306">
          <cell r="F306" t="str">
            <v>郑昌然</v>
          </cell>
          <cell r="G306" t="str">
            <v>420205196105086110</v>
          </cell>
        </row>
        <row r="306">
          <cell r="J306">
            <v>4.57</v>
          </cell>
          <cell r="K306">
            <v>185</v>
          </cell>
          <cell r="L306">
            <v>1</v>
          </cell>
        </row>
        <row r="306">
          <cell r="P306">
            <v>1</v>
          </cell>
        </row>
        <row r="307">
          <cell r="B307" t="str">
            <v>企业小区10-1-604</v>
          </cell>
          <cell r="C307">
            <v>47.33</v>
          </cell>
          <cell r="D307">
            <v>43354</v>
          </cell>
        </row>
        <row r="307">
          <cell r="F307" t="str">
            <v>黄红英</v>
          </cell>
          <cell r="G307" t="str">
            <v>42020219681130004X</v>
          </cell>
        </row>
        <row r="307">
          <cell r="J307">
            <v>4.57</v>
          </cell>
          <cell r="K307">
            <v>185</v>
          </cell>
          <cell r="L307">
            <v>1</v>
          </cell>
        </row>
        <row r="307">
          <cell r="O307">
            <v>1</v>
          </cell>
        </row>
        <row r="308">
          <cell r="B308" t="str">
            <v>企业小区10-1-605</v>
          </cell>
          <cell r="C308">
            <v>52.4</v>
          </cell>
          <cell r="D308">
            <v>43122</v>
          </cell>
        </row>
        <row r="308">
          <cell r="F308" t="str">
            <v>黄银星</v>
          </cell>
          <cell r="G308" t="str">
            <v>420203196303243321</v>
          </cell>
        </row>
        <row r="308">
          <cell r="J308">
            <v>4.57</v>
          </cell>
          <cell r="K308">
            <v>205</v>
          </cell>
          <cell r="L308">
            <v>1</v>
          </cell>
        </row>
        <row r="308">
          <cell r="O308">
            <v>1</v>
          </cell>
        </row>
        <row r="309">
          <cell r="B309" t="str">
            <v>企业小区10-1-702</v>
          </cell>
          <cell r="C309">
            <v>52.4</v>
          </cell>
          <cell r="D309">
            <v>43103</v>
          </cell>
        </row>
        <row r="309">
          <cell r="F309" t="str">
            <v>曾桂荣</v>
          </cell>
          <cell r="G309" t="str">
            <v>420203195612093764</v>
          </cell>
        </row>
        <row r="309">
          <cell r="J309">
            <v>4.57</v>
          </cell>
          <cell r="K309">
            <v>205</v>
          </cell>
          <cell r="L309">
            <v>1</v>
          </cell>
        </row>
        <row r="309">
          <cell r="O309">
            <v>1</v>
          </cell>
        </row>
        <row r="310">
          <cell r="B310" t="str">
            <v>企业小区10-1-703</v>
          </cell>
          <cell r="C310">
            <v>47.33</v>
          </cell>
          <cell r="D310">
            <v>43104</v>
          </cell>
        </row>
        <row r="310">
          <cell r="F310" t="str">
            <v>刘明英</v>
          </cell>
          <cell r="G310" t="str">
            <v>420202197008240062</v>
          </cell>
          <cell r="H310" t="str">
            <v>李铭</v>
          </cell>
          <cell r="I310" t="str">
            <v>420202199307210030</v>
          </cell>
          <cell r="J310">
            <v>4.57</v>
          </cell>
          <cell r="K310">
            <v>185</v>
          </cell>
          <cell r="L310">
            <v>2</v>
          </cell>
        </row>
        <row r="310">
          <cell r="O310">
            <v>2</v>
          </cell>
        </row>
        <row r="311">
          <cell r="B311" t="str">
            <v>企业小区10-1-704</v>
          </cell>
          <cell r="C311">
            <v>47.33</v>
          </cell>
          <cell r="D311">
            <v>43122</v>
          </cell>
        </row>
        <row r="311">
          <cell r="F311" t="str">
            <v>周美兰</v>
          </cell>
          <cell r="G311" t="str">
            <v>420203195611052928</v>
          </cell>
        </row>
        <row r="311">
          <cell r="J311">
            <v>4.57</v>
          </cell>
          <cell r="K311">
            <v>185</v>
          </cell>
          <cell r="L311">
            <v>1</v>
          </cell>
        </row>
        <row r="311">
          <cell r="O311">
            <v>1</v>
          </cell>
        </row>
        <row r="312">
          <cell r="B312" t="str">
            <v>企业小区10-1-705</v>
          </cell>
          <cell r="C312">
            <v>52.4</v>
          </cell>
          <cell r="D312">
            <v>43122</v>
          </cell>
        </row>
        <row r="312">
          <cell r="F312" t="str">
            <v>王安香</v>
          </cell>
          <cell r="G312" t="str">
            <v>420203195708312917</v>
          </cell>
        </row>
        <row r="312">
          <cell r="J312">
            <v>4.57</v>
          </cell>
          <cell r="K312">
            <v>205</v>
          </cell>
          <cell r="L312">
            <v>1</v>
          </cell>
          <cell r="M312">
            <v>0</v>
          </cell>
        </row>
        <row r="312">
          <cell r="O312">
            <v>1</v>
          </cell>
        </row>
        <row r="313">
          <cell r="B313" t="str">
            <v>企业小区10-1-802</v>
          </cell>
          <cell r="C313">
            <v>52.4</v>
          </cell>
          <cell r="D313">
            <v>43103</v>
          </cell>
        </row>
        <row r="313">
          <cell r="F313" t="str">
            <v>朱文英</v>
          </cell>
          <cell r="G313" t="str">
            <v>420221197112010442</v>
          </cell>
        </row>
        <row r="313">
          <cell r="J313">
            <v>4.57</v>
          </cell>
          <cell r="K313">
            <v>205</v>
          </cell>
          <cell r="L313">
            <v>1</v>
          </cell>
        </row>
        <row r="313">
          <cell r="O313">
            <v>1</v>
          </cell>
        </row>
        <row r="314">
          <cell r="B314" t="str">
            <v>企业小区10-1-803</v>
          </cell>
          <cell r="C314">
            <v>47.33</v>
          </cell>
          <cell r="D314">
            <v>43102</v>
          </cell>
        </row>
        <row r="314">
          <cell r="F314" t="str">
            <v>陈国保</v>
          </cell>
          <cell r="G314" t="str">
            <v>420202195512111252</v>
          </cell>
        </row>
        <row r="314">
          <cell r="J314">
            <v>4.57</v>
          </cell>
          <cell r="K314">
            <v>185</v>
          </cell>
          <cell r="L314">
            <v>1</v>
          </cell>
        </row>
        <row r="314">
          <cell r="O314">
            <v>1</v>
          </cell>
        </row>
        <row r="315">
          <cell r="B315" t="str">
            <v>企业小区10-1-804</v>
          </cell>
          <cell r="C315">
            <v>47.33</v>
          </cell>
          <cell r="D315">
            <v>43034</v>
          </cell>
        </row>
        <row r="315">
          <cell r="F315" t="str">
            <v>熊兰芳</v>
          </cell>
          <cell r="G315" t="str">
            <v>420202195812190423</v>
          </cell>
        </row>
        <row r="315">
          <cell r="J315">
            <v>4.57</v>
          </cell>
          <cell r="K315">
            <v>185</v>
          </cell>
          <cell r="L315">
            <v>1</v>
          </cell>
          <cell r="M315">
            <v>1</v>
          </cell>
        </row>
        <row r="316">
          <cell r="B316" t="str">
            <v>企业小区10-1-805</v>
          </cell>
          <cell r="C316">
            <v>52.4</v>
          </cell>
          <cell r="D316">
            <v>43354</v>
          </cell>
        </row>
        <row r="316">
          <cell r="F316" t="str">
            <v>王爱华</v>
          </cell>
          <cell r="G316" t="str">
            <v>42020219581220002X</v>
          </cell>
          <cell r="H316" t="str">
            <v>朱莹</v>
          </cell>
          <cell r="I316" t="str">
            <v>420202198308120024</v>
          </cell>
          <cell r="J316">
            <v>4.57</v>
          </cell>
          <cell r="K316">
            <v>205</v>
          </cell>
          <cell r="L316">
            <v>2</v>
          </cell>
        </row>
        <row r="316">
          <cell r="O316">
            <v>2</v>
          </cell>
        </row>
        <row r="317">
          <cell r="B317" t="str">
            <v>企业小区10-1-902</v>
          </cell>
          <cell r="C317">
            <v>52.4</v>
          </cell>
          <cell r="D317">
            <v>43102</v>
          </cell>
        </row>
        <row r="317">
          <cell r="F317" t="str">
            <v>曹细富</v>
          </cell>
        </row>
        <row r="317">
          <cell r="J317">
            <v>4.57</v>
          </cell>
          <cell r="K317">
            <v>205</v>
          </cell>
        </row>
        <row r="318">
          <cell r="B318" t="str">
            <v>企业小区10-1-903</v>
          </cell>
          <cell r="C318">
            <v>47.33</v>
          </cell>
          <cell r="D318">
            <v>43102</v>
          </cell>
        </row>
        <row r="318">
          <cell r="F318" t="str">
            <v>王英茹</v>
          </cell>
          <cell r="G318" t="str">
            <v>420202195212170429</v>
          </cell>
        </row>
        <row r="318">
          <cell r="J318">
            <v>4.57</v>
          </cell>
          <cell r="K318">
            <v>185</v>
          </cell>
          <cell r="L318">
            <v>1</v>
          </cell>
        </row>
        <row r="318">
          <cell r="O318">
            <v>1</v>
          </cell>
        </row>
        <row r="319">
          <cell r="B319" t="str">
            <v>企业小区10-1-904</v>
          </cell>
          <cell r="C319">
            <v>47.33</v>
          </cell>
          <cell r="D319">
            <v>43122</v>
          </cell>
        </row>
        <row r="319">
          <cell r="F319" t="str">
            <v>徐宝奖</v>
          </cell>
          <cell r="G319" t="str">
            <v>420203195710253738</v>
          </cell>
          <cell r="H319" t="str">
            <v>张霞云</v>
          </cell>
          <cell r="I319" t="str">
            <v>420203193701123727</v>
          </cell>
          <cell r="J319">
            <v>4.57</v>
          </cell>
          <cell r="K319">
            <v>185</v>
          </cell>
          <cell r="L319">
            <v>2</v>
          </cell>
        </row>
        <row r="319">
          <cell r="O319">
            <v>2</v>
          </cell>
        </row>
        <row r="320">
          <cell r="B320" t="str">
            <v>企业小区10-1-905</v>
          </cell>
          <cell r="C320">
            <v>52.4</v>
          </cell>
          <cell r="D320">
            <v>43062</v>
          </cell>
        </row>
        <row r="320">
          <cell r="F320" t="str">
            <v>刘虹</v>
          </cell>
          <cell r="G320" t="str">
            <v>420203196608152121</v>
          </cell>
        </row>
        <row r="320">
          <cell r="J320">
            <v>4.57</v>
          </cell>
          <cell r="K320">
            <v>205</v>
          </cell>
          <cell r="L320">
            <v>1</v>
          </cell>
        </row>
        <row r="320">
          <cell r="O320">
            <v>1</v>
          </cell>
        </row>
        <row r="321">
          <cell r="B321" t="str">
            <v>企业小区10-1-1002</v>
          </cell>
          <cell r="C321">
            <v>52.4</v>
          </cell>
          <cell r="D321">
            <v>43103</v>
          </cell>
        </row>
        <row r="321">
          <cell r="F321" t="str">
            <v>闫顺香</v>
          </cell>
          <cell r="G321" t="str">
            <v>420202195204150823</v>
          </cell>
        </row>
        <row r="321">
          <cell r="J321">
            <v>4.57</v>
          </cell>
          <cell r="K321">
            <v>205</v>
          </cell>
          <cell r="L321">
            <v>1</v>
          </cell>
        </row>
        <row r="321">
          <cell r="O321">
            <v>1</v>
          </cell>
        </row>
        <row r="322">
          <cell r="B322" t="str">
            <v>企业小区10-1-1003</v>
          </cell>
          <cell r="C322">
            <v>47.33</v>
          </cell>
          <cell r="D322">
            <v>43102</v>
          </cell>
        </row>
        <row r="322">
          <cell r="F322" t="str">
            <v>杜志平</v>
          </cell>
          <cell r="G322" t="str">
            <v>420202197807080421</v>
          </cell>
        </row>
        <row r="322">
          <cell r="J322">
            <v>4.57</v>
          </cell>
          <cell r="K322">
            <v>185</v>
          </cell>
          <cell r="L322">
            <v>1</v>
          </cell>
        </row>
        <row r="322">
          <cell r="O322">
            <v>1</v>
          </cell>
        </row>
        <row r="323">
          <cell r="B323" t="str">
            <v>企业小区10-1-1004</v>
          </cell>
          <cell r="C323">
            <v>47.33</v>
          </cell>
          <cell r="D323">
            <v>43122</v>
          </cell>
        </row>
        <row r="323">
          <cell r="F323" t="str">
            <v>王忠美</v>
          </cell>
          <cell r="G323" t="str">
            <v>420203195409132123</v>
          </cell>
        </row>
        <row r="323">
          <cell r="J323">
            <v>4.57</v>
          </cell>
          <cell r="K323">
            <v>185</v>
          </cell>
          <cell r="L323">
            <v>1</v>
          </cell>
        </row>
        <row r="323">
          <cell r="O323">
            <v>1</v>
          </cell>
        </row>
        <row r="324">
          <cell r="B324" t="str">
            <v>企业小区10-1-1005</v>
          </cell>
          <cell r="C324">
            <v>52.4</v>
          </cell>
          <cell r="D324">
            <v>43124</v>
          </cell>
        </row>
        <row r="324">
          <cell r="F324" t="str">
            <v>方道明</v>
          </cell>
          <cell r="G324" t="str">
            <v>420203195702012550</v>
          </cell>
          <cell r="H324" t="str">
            <v>宋再英</v>
          </cell>
          <cell r="I324" t="str">
            <v>422322196503240068</v>
          </cell>
          <cell r="J324">
            <v>4.57</v>
          </cell>
          <cell r="K324">
            <v>205</v>
          </cell>
          <cell r="L324">
            <v>2</v>
          </cell>
        </row>
        <row r="324">
          <cell r="O324">
            <v>2</v>
          </cell>
        </row>
        <row r="325">
          <cell r="B325" t="str">
            <v>企业小区10-1-1102</v>
          </cell>
          <cell r="C325">
            <v>52.4</v>
          </cell>
          <cell r="D325">
            <v>43354</v>
          </cell>
        </row>
        <row r="325">
          <cell r="F325" t="str">
            <v>吴新华</v>
          </cell>
          <cell r="G325" t="str">
            <v>420202197105191637</v>
          </cell>
        </row>
        <row r="325">
          <cell r="J325">
            <v>4.57</v>
          </cell>
          <cell r="K325">
            <v>205</v>
          </cell>
          <cell r="L325">
            <v>1</v>
          </cell>
          <cell r="M325">
            <v>1</v>
          </cell>
        </row>
        <row r="326">
          <cell r="B326" t="str">
            <v>企业小区10-2-1103</v>
          </cell>
          <cell r="C326">
            <v>47.33</v>
          </cell>
          <cell r="D326">
            <v>43306</v>
          </cell>
        </row>
        <row r="326">
          <cell r="F326" t="str">
            <v>程万国</v>
          </cell>
          <cell r="G326" t="str">
            <v>420203195911282514</v>
          </cell>
        </row>
        <row r="326">
          <cell r="J326">
            <v>4.57</v>
          </cell>
          <cell r="K326">
            <v>185</v>
          </cell>
          <cell r="L326">
            <v>1</v>
          </cell>
        </row>
        <row r="326">
          <cell r="O326">
            <v>1</v>
          </cell>
        </row>
        <row r="327">
          <cell r="B327" t="str">
            <v>企业小区10-1-1104</v>
          </cell>
          <cell r="C327">
            <v>47.33</v>
          </cell>
          <cell r="D327">
            <v>43122</v>
          </cell>
        </row>
        <row r="327">
          <cell r="F327" t="str">
            <v>叶曼莉</v>
          </cell>
          <cell r="G327" t="str">
            <v>420203196405203320</v>
          </cell>
        </row>
        <row r="327">
          <cell r="J327">
            <v>4.57</v>
          </cell>
          <cell r="K327">
            <v>185</v>
          </cell>
          <cell r="L327">
            <v>1</v>
          </cell>
        </row>
        <row r="327">
          <cell r="O327">
            <v>1</v>
          </cell>
        </row>
        <row r="328">
          <cell r="B328" t="str">
            <v>企业小区10-1-1105</v>
          </cell>
          <cell r="C328">
            <v>52.4</v>
          </cell>
          <cell r="D328">
            <v>43119</v>
          </cell>
        </row>
        <row r="328">
          <cell r="F328" t="str">
            <v>周伟霞</v>
          </cell>
          <cell r="G328" t="str">
            <v>420203196702063723</v>
          </cell>
        </row>
        <row r="328">
          <cell r="J328">
            <v>4.57</v>
          </cell>
          <cell r="K328">
            <v>205</v>
          </cell>
          <cell r="L328">
            <v>1</v>
          </cell>
        </row>
        <row r="328">
          <cell r="O328">
            <v>1</v>
          </cell>
        </row>
        <row r="329">
          <cell r="B329" t="str">
            <v>企业小区10-1-1202</v>
          </cell>
          <cell r="C329">
            <v>52.4</v>
          </cell>
          <cell r="D329">
            <v>43103</v>
          </cell>
        </row>
        <row r="329">
          <cell r="F329" t="str">
            <v>丁瑞芳</v>
          </cell>
          <cell r="G329" t="str">
            <v>420203196501262523</v>
          </cell>
        </row>
        <row r="329">
          <cell r="J329">
            <v>4.57</v>
          </cell>
          <cell r="K329">
            <v>205</v>
          </cell>
          <cell r="L329">
            <v>1</v>
          </cell>
        </row>
        <row r="329">
          <cell r="O329">
            <v>1</v>
          </cell>
        </row>
        <row r="330">
          <cell r="B330" t="str">
            <v>企业小区10-1-1203</v>
          </cell>
          <cell r="C330">
            <v>47.33</v>
          </cell>
          <cell r="D330">
            <v>43103</v>
          </cell>
        </row>
        <row r="330">
          <cell r="F330" t="str">
            <v>张友芳</v>
          </cell>
          <cell r="G330" t="str">
            <v>420203195910202121</v>
          </cell>
        </row>
        <row r="330">
          <cell r="J330">
            <v>4.57</v>
          </cell>
          <cell r="K330">
            <v>185</v>
          </cell>
          <cell r="L330">
            <v>1</v>
          </cell>
        </row>
        <row r="330">
          <cell r="O330">
            <v>1</v>
          </cell>
        </row>
        <row r="331">
          <cell r="B331" t="str">
            <v>企业小区10-1-1204</v>
          </cell>
          <cell r="C331">
            <v>47.33</v>
          </cell>
          <cell r="D331">
            <v>43354</v>
          </cell>
        </row>
        <row r="331">
          <cell r="F331" t="str">
            <v>黄伟</v>
          </cell>
          <cell r="G331" t="str">
            <v>420202198010100055</v>
          </cell>
          <cell r="H331" t="str">
            <v>黄梓彤</v>
          </cell>
          <cell r="I331" t="str">
            <v>420202201811160028</v>
          </cell>
          <cell r="J331">
            <v>4.57</v>
          </cell>
          <cell r="K331">
            <v>185</v>
          </cell>
          <cell r="L331">
            <v>2</v>
          </cell>
          <cell r="M331">
            <v>2</v>
          </cell>
        </row>
        <row r="332">
          <cell r="B332" t="str">
            <v>企业小区10-1-1205</v>
          </cell>
          <cell r="C332">
            <v>52.4</v>
          </cell>
          <cell r="D332">
            <v>43045</v>
          </cell>
        </row>
        <row r="332">
          <cell r="F332" t="str">
            <v>吴金平</v>
          </cell>
          <cell r="G332" t="str">
            <v>420203196502092116</v>
          </cell>
        </row>
        <row r="332">
          <cell r="J332">
            <v>4.57</v>
          </cell>
          <cell r="K332">
            <v>205</v>
          </cell>
          <cell r="L332">
            <v>1</v>
          </cell>
          <cell r="M332">
            <v>1</v>
          </cell>
        </row>
        <row r="333">
          <cell r="B333" t="str">
            <v>企业小区10-1-1302</v>
          </cell>
          <cell r="C333">
            <v>52.4</v>
          </cell>
          <cell r="D333">
            <v>43103</v>
          </cell>
        </row>
        <row r="333">
          <cell r="F333" t="str">
            <v>陈泽扬</v>
          </cell>
          <cell r="G333" t="str">
            <v>420203196505162124</v>
          </cell>
        </row>
        <row r="333">
          <cell r="J333">
            <v>4.57</v>
          </cell>
          <cell r="K333">
            <v>205</v>
          </cell>
          <cell r="L333">
            <v>1</v>
          </cell>
        </row>
        <row r="333">
          <cell r="O333">
            <v>1</v>
          </cell>
        </row>
        <row r="334">
          <cell r="B334" t="str">
            <v>企业小区10-1-1303</v>
          </cell>
          <cell r="C334">
            <v>47.33</v>
          </cell>
          <cell r="D334">
            <v>43102</v>
          </cell>
        </row>
        <row r="334">
          <cell r="F334" t="str">
            <v>蔡红</v>
          </cell>
          <cell r="G334" t="str">
            <v>420202196203060046</v>
          </cell>
          <cell r="H334" t="str">
            <v>李从喜
李晨</v>
          </cell>
          <cell r="I334" t="str">
            <v>'420204196310194931
420202198806210057</v>
          </cell>
          <cell r="J334">
            <v>4.57</v>
          </cell>
          <cell r="K334">
            <v>185</v>
          </cell>
          <cell r="L334">
            <v>3</v>
          </cell>
        </row>
        <row r="334">
          <cell r="O334">
            <v>3</v>
          </cell>
        </row>
        <row r="335">
          <cell r="B335" t="str">
            <v>企业小区10-1-1304</v>
          </cell>
          <cell r="C335">
            <v>47.33</v>
          </cell>
          <cell r="D335">
            <v>43130</v>
          </cell>
        </row>
        <row r="335">
          <cell r="F335" t="str">
            <v>伍胜玲</v>
          </cell>
          <cell r="G335" t="str">
            <v>42020219680227082X</v>
          </cell>
        </row>
        <row r="335">
          <cell r="J335">
            <v>4.57</v>
          </cell>
          <cell r="K335">
            <v>185</v>
          </cell>
          <cell r="L335">
            <v>1</v>
          </cell>
        </row>
        <row r="335">
          <cell r="O335">
            <v>1</v>
          </cell>
        </row>
        <row r="336">
          <cell r="B336" t="str">
            <v>企业小区10-1-1305</v>
          </cell>
          <cell r="C336">
            <v>52.4</v>
          </cell>
          <cell r="D336">
            <v>43119</v>
          </cell>
        </row>
        <row r="336">
          <cell r="F336" t="str">
            <v>赵萍</v>
          </cell>
          <cell r="G336" t="str">
            <v>420221196705010865</v>
          </cell>
        </row>
        <row r="336">
          <cell r="J336">
            <v>4.57</v>
          </cell>
          <cell r="K336">
            <v>205</v>
          </cell>
          <cell r="L336">
            <v>1</v>
          </cell>
        </row>
        <row r="336">
          <cell r="O336">
            <v>1</v>
          </cell>
        </row>
        <row r="337">
          <cell r="B337" t="str">
            <v>企业小区10-1-1402</v>
          </cell>
          <cell r="C337">
            <v>52.4</v>
          </cell>
          <cell r="D337">
            <v>43102</v>
          </cell>
        </row>
        <row r="337">
          <cell r="F337" t="str">
            <v>程金花</v>
          </cell>
          <cell r="G337" t="str">
            <v>420202196606010828</v>
          </cell>
        </row>
        <row r="337">
          <cell r="J337">
            <v>4.57</v>
          </cell>
          <cell r="K337">
            <v>205</v>
          </cell>
          <cell r="L337">
            <v>1</v>
          </cell>
        </row>
        <row r="337">
          <cell r="O337">
            <v>1</v>
          </cell>
        </row>
        <row r="338">
          <cell r="B338" t="str">
            <v>企业小区10-1-1403</v>
          </cell>
          <cell r="C338">
            <v>47.33</v>
          </cell>
          <cell r="D338">
            <v>43104</v>
          </cell>
        </row>
        <row r="338">
          <cell r="F338" t="str">
            <v>黄亚</v>
          </cell>
          <cell r="G338" t="str">
            <v>420204197112284922</v>
          </cell>
        </row>
        <row r="338">
          <cell r="J338">
            <v>4.57</v>
          </cell>
          <cell r="K338">
            <v>185</v>
          </cell>
          <cell r="L338">
            <v>1</v>
          </cell>
        </row>
        <row r="338">
          <cell r="O338">
            <v>1</v>
          </cell>
        </row>
        <row r="339">
          <cell r="B339" t="str">
            <v>企业小区10-1-1404</v>
          </cell>
          <cell r="C339">
            <v>47.33</v>
          </cell>
          <cell r="D339">
            <v>43373</v>
          </cell>
        </row>
        <row r="339">
          <cell r="J339">
            <v>4.57</v>
          </cell>
          <cell r="K339">
            <v>185</v>
          </cell>
        </row>
        <row r="340">
          <cell r="B340" t="str">
            <v>企业小区10-1-1405</v>
          </cell>
          <cell r="C340">
            <v>52.4</v>
          </cell>
          <cell r="D340">
            <v>43123</v>
          </cell>
        </row>
        <row r="340">
          <cell r="F340" t="str">
            <v>龚香金</v>
          </cell>
          <cell r="G340" t="str">
            <v>420203196304112526</v>
          </cell>
        </row>
        <row r="340">
          <cell r="J340">
            <v>4.57</v>
          </cell>
          <cell r="K340">
            <v>205</v>
          </cell>
          <cell r="L340">
            <v>1</v>
          </cell>
        </row>
        <row r="340">
          <cell r="O340">
            <v>1</v>
          </cell>
        </row>
        <row r="341">
          <cell r="B341" t="str">
            <v>企业小区10-1-1502</v>
          </cell>
          <cell r="C341">
            <v>52.4</v>
          </cell>
          <cell r="D341">
            <v>43102</v>
          </cell>
        </row>
        <row r="341">
          <cell r="F341" t="str">
            <v>石胜生</v>
          </cell>
          <cell r="G341" t="str">
            <v>420204197106154953</v>
          </cell>
        </row>
        <row r="341">
          <cell r="J341">
            <v>4.57</v>
          </cell>
          <cell r="K341">
            <v>205</v>
          </cell>
          <cell r="L341">
            <v>1</v>
          </cell>
        </row>
        <row r="341">
          <cell r="O341">
            <v>1</v>
          </cell>
        </row>
        <row r="342">
          <cell r="B342" t="str">
            <v>企业小区10-1-1503</v>
          </cell>
          <cell r="C342">
            <v>47.33</v>
          </cell>
          <cell r="D342">
            <v>43102</v>
          </cell>
        </row>
        <row r="342">
          <cell r="F342" t="str">
            <v>徐永红</v>
          </cell>
          <cell r="G342" t="str">
            <v>420203196911182921</v>
          </cell>
        </row>
        <row r="342">
          <cell r="J342">
            <v>4.57</v>
          </cell>
          <cell r="K342">
            <v>185</v>
          </cell>
          <cell r="L342">
            <v>1</v>
          </cell>
        </row>
        <row r="342">
          <cell r="O342">
            <v>1</v>
          </cell>
        </row>
        <row r="343">
          <cell r="B343" t="str">
            <v>企业小区10-1-1504</v>
          </cell>
          <cell r="C343">
            <v>47.33</v>
          </cell>
          <cell r="D343">
            <v>43354</v>
          </cell>
        </row>
        <row r="343">
          <cell r="F343" t="str">
            <v>柯春胜</v>
          </cell>
          <cell r="G343" t="str">
            <v>420205197504126110</v>
          </cell>
        </row>
        <row r="343">
          <cell r="J343">
            <v>4.57</v>
          </cell>
          <cell r="K343">
            <v>185</v>
          </cell>
          <cell r="L343">
            <v>1</v>
          </cell>
          <cell r="M343">
            <v>1</v>
          </cell>
        </row>
        <row r="344">
          <cell r="B344" t="str">
            <v>企业小区10-1-1505</v>
          </cell>
          <cell r="C344">
            <v>52.4</v>
          </cell>
          <cell r="D344">
            <v>43040</v>
          </cell>
        </row>
        <row r="344">
          <cell r="F344" t="str">
            <v>陶为棋</v>
          </cell>
          <cell r="G344" t="str">
            <v>420203196902143736</v>
          </cell>
        </row>
        <row r="344">
          <cell r="J344">
            <v>4.57</v>
          </cell>
          <cell r="K344">
            <v>205</v>
          </cell>
          <cell r="L344">
            <v>1</v>
          </cell>
          <cell r="M344">
            <v>1</v>
          </cell>
        </row>
        <row r="345">
          <cell r="B345" t="str">
            <v>企业小区10-1-1602</v>
          </cell>
          <cell r="C345">
            <v>52.4</v>
          </cell>
          <cell r="D345">
            <v>43104</v>
          </cell>
        </row>
        <row r="345">
          <cell r="F345" t="str">
            <v>季红英</v>
          </cell>
          <cell r="G345" t="str">
            <v>420202195801081248</v>
          </cell>
          <cell r="H345" t="str">
            <v>干鹏</v>
          </cell>
          <cell r="I345" t="str">
            <v>420202198202130837</v>
          </cell>
          <cell r="J345">
            <v>4.57</v>
          </cell>
          <cell r="K345">
            <v>205</v>
          </cell>
          <cell r="L345">
            <v>2</v>
          </cell>
        </row>
        <row r="345">
          <cell r="O345">
            <v>2</v>
          </cell>
        </row>
        <row r="346">
          <cell r="B346" t="str">
            <v>企业小区10-1-1603</v>
          </cell>
          <cell r="C346">
            <v>47.33</v>
          </cell>
          <cell r="D346">
            <v>43104</v>
          </cell>
        </row>
        <row r="346">
          <cell r="F346" t="str">
            <v>周彩琴</v>
          </cell>
          <cell r="G346" t="str">
            <v>420203196707253323</v>
          </cell>
        </row>
        <row r="346">
          <cell r="J346">
            <v>4.57</v>
          </cell>
          <cell r="K346">
            <v>185</v>
          </cell>
          <cell r="L346">
            <v>1</v>
          </cell>
        </row>
        <row r="346">
          <cell r="O346">
            <v>1</v>
          </cell>
        </row>
        <row r="347">
          <cell r="B347" t="str">
            <v>企业小区10-1-1604</v>
          </cell>
          <cell r="C347">
            <v>47.33</v>
          </cell>
          <cell r="D347">
            <v>43306</v>
          </cell>
        </row>
        <row r="347">
          <cell r="F347" t="str">
            <v>胡长明</v>
          </cell>
          <cell r="G347" t="str">
            <v>420203196802032529</v>
          </cell>
          <cell r="H347" t="str">
            <v>徐慧</v>
          </cell>
          <cell r="I347" t="str">
            <v>420203200603232922</v>
          </cell>
          <cell r="J347">
            <v>4.57</v>
          </cell>
          <cell r="K347">
            <v>185</v>
          </cell>
          <cell r="L347">
            <v>2</v>
          </cell>
        </row>
        <row r="347">
          <cell r="O347">
            <v>2</v>
          </cell>
        </row>
        <row r="348">
          <cell r="B348" t="str">
            <v>企业小区10-1-1605</v>
          </cell>
          <cell r="C348">
            <v>52.4</v>
          </cell>
          <cell r="D348">
            <v>43033</v>
          </cell>
        </row>
        <row r="348">
          <cell r="F348" t="str">
            <v>李春华</v>
          </cell>
          <cell r="G348" t="str">
            <v>420203197301262929</v>
          </cell>
        </row>
        <row r="348">
          <cell r="J348">
            <v>4.57</v>
          </cell>
          <cell r="K348">
            <v>205</v>
          </cell>
          <cell r="L348">
            <v>1</v>
          </cell>
        </row>
        <row r="348">
          <cell r="O348">
            <v>1</v>
          </cell>
        </row>
        <row r="349">
          <cell r="B349" t="str">
            <v>企业小区10-1-1702</v>
          </cell>
          <cell r="C349">
            <v>52.4</v>
          </cell>
          <cell r="D349">
            <v>43108</v>
          </cell>
        </row>
        <row r="349">
          <cell r="F349" t="str">
            <v>吴云玲</v>
          </cell>
          <cell r="G349" t="str">
            <v>420203195809212528</v>
          </cell>
          <cell r="H349" t="str">
            <v>陈明</v>
          </cell>
          <cell r="I349" t="str">
            <v>420202198211020414</v>
          </cell>
          <cell r="J349">
            <v>4.57</v>
          </cell>
          <cell r="K349">
            <v>205</v>
          </cell>
          <cell r="L349">
            <v>2</v>
          </cell>
        </row>
        <row r="349">
          <cell r="O349">
            <v>2</v>
          </cell>
        </row>
        <row r="350">
          <cell r="B350" t="str">
            <v>企业小区10-1-1703</v>
          </cell>
          <cell r="C350">
            <v>47.33</v>
          </cell>
          <cell r="D350">
            <v>43103</v>
          </cell>
        </row>
        <row r="350">
          <cell r="F350" t="str">
            <v>冯冬云</v>
          </cell>
          <cell r="G350" t="str">
            <v>420202194512090020</v>
          </cell>
        </row>
        <row r="350">
          <cell r="J350">
            <v>4.57</v>
          </cell>
          <cell r="K350">
            <v>185</v>
          </cell>
          <cell r="L350">
            <v>1</v>
          </cell>
        </row>
        <row r="350">
          <cell r="O350">
            <v>1</v>
          </cell>
        </row>
        <row r="351">
          <cell r="B351" t="str">
            <v>企业小区10-1-1704</v>
          </cell>
          <cell r="C351">
            <v>47.33</v>
          </cell>
          <cell r="D351">
            <v>43033</v>
          </cell>
        </row>
        <row r="351">
          <cell r="F351" t="str">
            <v>陈建平</v>
          </cell>
          <cell r="G351" t="str">
            <v>420203196310223353</v>
          </cell>
        </row>
        <row r="351">
          <cell r="J351">
            <v>4.57</v>
          </cell>
          <cell r="K351">
            <v>185</v>
          </cell>
          <cell r="L351">
            <v>1</v>
          </cell>
          <cell r="M351">
            <v>1</v>
          </cell>
        </row>
        <row r="352">
          <cell r="B352" t="str">
            <v>企业小区10-1-1705</v>
          </cell>
          <cell r="C352">
            <v>52.4</v>
          </cell>
          <cell r="D352">
            <v>43040</v>
          </cell>
        </row>
        <row r="352">
          <cell r="F352" t="str">
            <v>查荷花</v>
          </cell>
        </row>
        <row r="352">
          <cell r="J352">
            <v>4.57</v>
          </cell>
          <cell r="K352">
            <v>205</v>
          </cell>
        </row>
        <row r="353">
          <cell r="B353" t="str">
            <v>企业小区10-1-1802</v>
          </cell>
          <cell r="C353">
            <v>52.4</v>
          </cell>
          <cell r="D353">
            <v>43103</v>
          </cell>
        </row>
        <row r="353">
          <cell r="F353" t="str">
            <v>孙守平</v>
          </cell>
          <cell r="G353" t="str">
            <v>420203196405102941</v>
          </cell>
        </row>
        <row r="353">
          <cell r="J353">
            <v>4.57</v>
          </cell>
          <cell r="K353">
            <v>193</v>
          </cell>
          <cell r="L353">
            <v>1</v>
          </cell>
        </row>
        <row r="353">
          <cell r="O353">
            <v>1</v>
          </cell>
        </row>
        <row r="354">
          <cell r="B354" t="str">
            <v>企业小区10-1-1803</v>
          </cell>
          <cell r="C354">
            <v>47.33</v>
          </cell>
          <cell r="D354">
            <v>43103</v>
          </cell>
        </row>
        <row r="354">
          <cell r="F354" t="str">
            <v>蔡德泉</v>
          </cell>
        </row>
        <row r="354">
          <cell r="J354">
            <v>4.57</v>
          </cell>
          <cell r="K354">
            <v>175</v>
          </cell>
        </row>
        <row r="355">
          <cell r="B355" t="str">
            <v>企业小区10-1-1804</v>
          </cell>
          <cell r="C355">
            <v>47.33</v>
          </cell>
          <cell r="D355">
            <v>43308</v>
          </cell>
        </row>
        <row r="355">
          <cell r="F355" t="str">
            <v>杨本立</v>
          </cell>
          <cell r="G355" t="str">
            <v>42020319511002251x</v>
          </cell>
        </row>
        <row r="355">
          <cell r="J355">
            <v>4.57</v>
          </cell>
          <cell r="K355">
            <v>175</v>
          </cell>
          <cell r="L355">
            <v>1</v>
          </cell>
        </row>
        <row r="355">
          <cell r="O355">
            <v>1</v>
          </cell>
        </row>
        <row r="356">
          <cell r="B356" t="str">
            <v>企业小区10-1-1805</v>
          </cell>
          <cell r="C356">
            <v>52.4</v>
          </cell>
          <cell r="D356">
            <v>43306</v>
          </cell>
        </row>
        <row r="356">
          <cell r="F356" t="str">
            <v>张春姣</v>
          </cell>
          <cell r="G356" t="str">
            <v>420203196101202548</v>
          </cell>
        </row>
        <row r="356">
          <cell r="J356">
            <v>4.57</v>
          </cell>
          <cell r="K356">
            <v>193</v>
          </cell>
          <cell r="L356">
            <v>1</v>
          </cell>
        </row>
        <row r="356">
          <cell r="O356">
            <v>1</v>
          </cell>
        </row>
        <row r="357">
          <cell r="B357" t="str">
            <v>企业小区10-2-102</v>
          </cell>
          <cell r="C357">
            <v>52.93</v>
          </cell>
          <cell r="D357">
            <v>43109</v>
          </cell>
        </row>
        <row r="357">
          <cell r="F357" t="str">
            <v>胡先营</v>
          </cell>
        </row>
        <row r="357">
          <cell r="J357">
            <v>4.57</v>
          </cell>
          <cell r="K357">
            <v>195</v>
          </cell>
        </row>
        <row r="358">
          <cell r="B358" t="str">
            <v>企业小区10-2-103</v>
          </cell>
          <cell r="C358">
            <v>47.87</v>
          </cell>
          <cell r="D358">
            <v>43308</v>
          </cell>
        </row>
        <row r="358">
          <cell r="F358" t="str">
            <v>徐小田</v>
          </cell>
          <cell r="G358" t="str">
            <v>420203196504152928</v>
          </cell>
        </row>
        <row r="358">
          <cell r="J358">
            <v>4.57</v>
          </cell>
          <cell r="K358">
            <v>177</v>
          </cell>
          <cell r="L358">
            <v>1</v>
          </cell>
          <cell r="M358">
            <v>1</v>
          </cell>
        </row>
        <row r="359">
          <cell r="B359" t="str">
            <v>企业小区10-2-104</v>
          </cell>
          <cell r="C359">
            <v>47.87</v>
          </cell>
          <cell r="D359">
            <v>43354</v>
          </cell>
        </row>
        <row r="359">
          <cell r="F359" t="str">
            <v>黄胜</v>
          </cell>
          <cell r="G359" t="str">
            <v>422127196912170196</v>
          </cell>
        </row>
        <row r="359">
          <cell r="J359">
            <v>4.57</v>
          </cell>
          <cell r="K359">
            <v>177</v>
          </cell>
          <cell r="L359">
            <v>1</v>
          </cell>
          <cell r="M359">
            <v>1</v>
          </cell>
        </row>
        <row r="360">
          <cell r="B360" t="str">
            <v>企业小区10-2-105</v>
          </cell>
          <cell r="C360">
            <v>52.93</v>
          </cell>
          <cell r="D360">
            <v>43038</v>
          </cell>
        </row>
        <row r="360">
          <cell r="F360" t="str">
            <v>吴祖斌</v>
          </cell>
        </row>
        <row r="360">
          <cell r="J360">
            <v>4.57</v>
          </cell>
          <cell r="K360">
            <v>195</v>
          </cell>
        </row>
        <row r="361">
          <cell r="B361" t="str">
            <v>企业小区10-2-202</v>
          </cell>
          <cell r="C361">
            <v>52.93</v>
          </cell>
          <cell r="D361">
            <v>43104</v>
          </cell>
        </row>
        <row r="361">
          <cell r="F361" t="str">
            <v>张寅莉</v>
          </cell>
          <cell r="G361" t="str">
            <v>420202196401170465</v>
          </cell>
        </row>
        <row r="361">
          <cell r="J361">
            <v>4.57</v>
          </cell>
          <cell r="K361">
            <v>197</v>
          </cell>
          <cell r="L361">
            <v>1</v>
          </cell>
        </row>
        <row r="361">
          <cell r="O361">
            <v>1</v>
          </cell>
        </row>
        <row r="362">
          <cell r="B362" t="str">
            <v>企业小区10-2-203</v>
          </cell>
          <cell r="C362">
            <v>47.87</v>
          </cell>
          <cell r="D362">
            <v>43290</v>
          </cell>
        </row>
        <row r="362">
          <cell r="F362" t="str">
            <v>石转英</v>
          </cell>
          <cell r="G362" t="str">
            <v>420221195510105026</v>
          </cell>
          <cell r="H362" t="str">
            <v>刘付加</v>
          </cell>
          <cell r="I362" t="str">
            <v>420221194903115052</v>
          </cell>
          <cell r="J362">
            <v>4.57</v>
          </cell>
          <cell r="K362">
            <v>178</v>
          </cell>
          <cell r="L362">
            <v>2</v>
          </cell>
        </row>
        <row r="362">
          <cell r="O362">
            <v>2</v>
          </cell>
        </row>
        <row r="363">
          <cell r="B363" t="str">
            <v>企业小区10-2-204</v>
          </cell>
          <cell r="C363">
            <v>47.87</v>
          </cell>
          <cell r="D363">
            <v>43306</v>
          </cell>
        </row>
        <row r="363">
          <cell r="F363" t="str">
            <v>汪爱兰</v>
          </cell>
          <cell r="G363" t="str">
            <v>420203193302102523</v>
          </cell>
        </row>
        <row r="363">
          <cell r="J363">
            <v>4.57</v>
          </cell>
          <cell r="K363">
            <v>178</v>
          </cell>
          <cell r="L363">
            <v>1</v>
          </cell>
        </row>
        <row r="363">
          <cell r="O363">
            <v>1</v>
          </cell>
        </row>
        <row r="364">
          <cell r="B364" t="str">
            <v>企业小区10-2-205</v>
          </cell>
          <cell r="C364">
            <v>52.93</v>
          </cell>
          <cell r="D364">
            <v>43033</v>
          </cell>
        </row>
        <row r="364">
          <cell r="F364" t="str">
            <v>张胜明</v>
          </cell>
          <cell r="G364" t="str">
            <v>420203196807182518</v>
          </cell>
        </row>
        <row r="364">
          <cell r="J364">
            <v>4.57</v>
          </cell>
          <cell r="K364">
            <v>197</v>
          </cell>
          <cell r="L364">
            <v>1</v>
          </cell>
        </row>
        <row r="364">
          <cell r="O364">
            <v>1</v>
          </cell>
        </row>
        <row r="365">
          <cell r="B365" t="str">
            <v>企业小区10-2-302</v>
          </cell>
          <cell r="C365">
            <v>52.93</v>
          </cell>
          <cell r="D365">
            <v>43118</v>
          </cell>
        </row>
        <row r="365">
          <cell r="F365" t="str">
            <v>姜国红</v>
          </cell>
          <cell r="G365" t="str">
            <v>420205196907283124</v>
          </cell>
          <cell r="H365" t="str">
            <v>张连义</v>
          </cell>
          <cell r="I365" t="str">
            <v>420203196110012914</v>
          </cell>
          <cell r="J365">
            <v>4.57</v>
          </cell>
          <cell r="K365">
            <v>199</v>
          </cell>
          <cell r="L365">
            <v>2</v>
          </cell>
        </row>
        <row r="365">
          <cell r="O365">
            <v>2</v>
          </cell>
        </row>
        <row r="366">
          <cell r="B366" t="str">
            <v>企业小区10-2-303</v>
          </cell>
          <cell r="C366">
            <v>47.87</v>
          </cell>
          <cell r="D366">
            <v>43045</v>
          </cell>
        </row>
        <row r="366">
          <cell r="F366" t="str">
            <v>黄金志</v>
          </cell>
        </row>
        <row r="366">
          <cell r="J366">
            <v>4.57</v>
          </cell>
          <cell r="K366">
            <v>180</v>
          </cell>
        </row>
        <row r="367">
          <cell r="B367" t="str">
            <v>企业小区10-2-304</v>
          </cell>
          <cell r="C367">
            <v>47.87</v>
          </cell>
          <cell r="D367">
            <v>43397</v>
          </cell>
        </row>
        <row r="367">
          <cell r="F367" t="str">
            <v>方军</v>
          </cell>
        </row>
        <row r="367">
          <cell r="J367">
            <v>4.57</v>
          </cell>
          <cell r="K367">
            <v>180</v>
          </cell>
        </row>
        <row r="368">
          <cell r="B368" t="str">
            <v>企业小区10-2-305</v>
          </cell>
          <cell r="C368">
            <v>52.93</v>
          </cell>
          <cell r="D368">
            <v>43122</v>
          </cell>
        </row>
        <row r="368">
          <cell r="F368" t="str">
            <v>周胜平</v>
          </cell>
          <cell r="G368" t="str">
            <v>42020319630124331X</v>
          </cell>
        </row>
        <row r="368">
          <cell r="J368">
            <v>4.57</v>
          </cell>
          <cell r="K368">
            <v>199</v>
          </cell>
          <cell r="L368">
            <v>1</v>
          </cell>
          <cell r="M368">
            <v>1</v>
          </cell>
        </row>
        <row r="369">
          <cell r="B369" t="str">
            <v>企业小区10-2-402</v>
          </cell>
          <cell r="C369">
            <v>52.93</v>
          </cell>
          <cell r="D369">
            <v>43038</v>
          </cell>
        </row>
        <row r="369">
          <cell r="F369" t="str">
            <v>洪全安</v>
          </cell>
          <cell r="G369" t="str">
            <v>420203196602252930</v>
          </cell>
        </row>
        <row r="369">
          <cell r="J369">
            <v>4.57</v>
          </cell>
          <cell r="K369">
            <v>201</v>
          </cell>
          <cell r="L369">
            <v>1</v>
          </cell>
          <cell r="M369">
            <v>1</v>
          </cell>
        </row>
        <row r="370">
          <cell r="B370" t="str">
            <v>企业小区10-2-403</v>
          </cell>
          <cell r="C370">
            <v>47.87</v>
          </cell>
          <cell r="D370">
            <v>43290</v>
          </cell>
        </row>
        <row r="370">
          <cell r="F370" t="str">
            <v>陈克宝</v>
          </cell>
          <cell r="G370" t="str">
            <v>42020319530319211X</v>
          </cell>
        </row>
        <row r="370">
          <cell r="J370">
            <v>4.57</v>
          </cell>
          <cell r="K370">
            <v>182</v>
          </cell>
          <cell r="L370">
            <v>1</v>
          </cell>
        </row>
        <row r="370">
          <cell r="O370">
            <v>1</v>
          </cell>
        </row>
        <row r="371">
          <cell r="B371" t="str">
            <v>企业小区10-2-404</v>
          </cell>
          <cell r="C371">
            <v>47.87</v>
          </cell>
          <cell r="D371">
            <v>43118</v>
          </cell>
        </row>
        <row r="371">
          <cell r="F371" t="str">
            <v>黄汉林</v>
          </cell>
          <cell r="G371" t="str">
            <v>420203196106212518</v>
          </cell>
        </row>
        <row r="371">
          <cell r="J371">
            <v>4.57</v>
          </cell>
          <cell r="K371">
            <v>182</v>
          </cell>
          <cell r="L371">
            <v>1</v>
          </cell>
        </row>
        <row r="371">
          <cell r="O371">
            <v>1</v>
          </cell>
        </row>
        <row r="372">
          <cell r="B372" t="str">
            <v>企业小区10-2-405</v>
          </cell>
          <cell r="C372">
            <v>52.93</v>
          </cell>
          <cell r="D372">
            <v>43033</v>
          </cell>
        </row>
        <row r="372">
          <cell r="F372" t="str">
            <v>梅爱仙</v>
          </cell>
          <cell r="G372" t="str">
            <v>420203195801092920</v>
          </cell>
        </row>
        <row r="372">
          <cell r="J372">
            <v>4.57</v>
          </cell>
          <cell r="K372">
            <v>201</v>
          </cell>
          <cell r="L372">
            <v>1</v>
          </cell>
        </row>
        <row r="372">
          <cell r="O372">
            <v>1</v>
          </cell>
        </row>
        <row r="373">
          <cell r="B373" t="str">
            <v>企业小区10-2-502</v>
          </cell>
          <cell r="C373">
            <v>52.4</v>
          </cell>
          <cell r="D373">
            <v>43119</v>
          </cell>
        </row>
        <row r="373">
          <cell r="F373" t="str">
            <v>阮建萍</v>
          </cell>
          <cell r="G373" t="str">
            <v>420203196207043741
</v>
          </cell>
        </row>
        <row r="373">
          <cell r="J373">
            <v>4.57</v>
          </cell>
          <cell r="K373">
            <v>201</v>
          </cell>
          <cell r="L373">
            <v>1</v>
          </cell>
        </row>
        <row r="373">
          <cell r="O373">
            <v>1</v>
          </cell>
        </row>
        <row r="374">
          <cell r="B374" t="str">
            <v>企业小区10-2-503</v>
          </cell>
          <cell r="C374">
            <v>47.33</v>
          </cell>
          <cell r="D374">
            <v>43038</v>
          </cell>
        </row>
        <row r="374">
          <cell r="F374" t="str">
            <v>焦清林</v>
          </cell>
        </row>
        <row r="374">
          <cell r="J374">
            <v>4.57</v>
          </cell>
          <cell r="K374">
            <v>182</v>
          </cell>
        </row>
        <row r="375">
          <cell r="B375" t="str">
            <v>企业小区10-2-504</v>
          </cell>
          <cell r="C375">
            <v>47.33</v>
          </cell>
          <cell r="D375">
            <v>43647</v>
          </cell>
        </row>
        <row r="375">
          <cell r="F375" t="str">
            <v>胡勇</v>
          </cell>
          <cell r="G375" t="str">
            <v>420202197012250028</v>
          </cell>
        </row>
        <row r="375">
          <cell r="J375">
            <v>4.57</v>
          </cell>
          <cell r="K375">
            <v>182</v>
          </cell>
          <cell r="L375">
            <v>1</v>
          </cell>
        </row>
        <row r="375">
          <cell r="O375">
            <v>1</v>
          </cell>
        </row>
        <row r="376">
          <cell r="B376" t="str">
            <v>企业小区10-2-505</v>
          </cell>
          <cell r="C376">
            <v>52.4</v>
          </cell>
          <cell r="D376">
            <v>43122</v>
          </cell>
        </row>
        <row r="376">
          <cell r="F376" t="str">
            <v>程向阳</v>
          </cell>
          <cell r="G376" t="str">
            <v>420203196510012171</v>
          </cell>
          <cell r="H376" t="str">
            <v>谭爱娥</v>
          </cell>
          <cell r="I376" t="str">
            <v>42020319640509614X</v>
          </cell>
          <cell r="J376">
            <v>4.57</v>
          </cell>
          <cell r="K376">
            <v>201</v>
          </cell>
          <cell r="L376">
            <v>2</v>
          </cell>
        </row>
        <row r="376">
          <cell r="P376">
            <v>2</v>
          </cell>
        </row>
        <row r="377">
          <cell r="B377" t="str">
            <v>企业小区10-2-602</v>
          </cell>
          <cell r="C377">
            <v>52.4</v>
          </cell>
          <cell r="D377">
            <v>43125</v>
          </cell>
        </row>
        <row r="377">
          <cell r="F377" t="str">
            <v>顾德胜</v>
          </cell>
          <cell r="G377" t="str">
            <v>420203196202173715</v>
          </cell>
          <cell r="H377" t="str">
            <v>胡琼</v>
          </cell>
          <cell r="I377" t="str">
            <v>42020319670526212X</v>
          </cell>
          <cell r="J377">
            <v>4.57</v>
          </cell>
          <cell r="K377">
            <v>205</v>
          </cell>
          <cell r="L377">
            <v>2</v>
          </cell>
        </row>
        <row r="377">
          <cell r="O377">
            <v>0</v>
          </cell>
        </row>
        <row r="378">
          <cell r="B378" t="str">
            <v>企业小区10-2-603</v>
          </cell>
          <cell r="C378">
            <v>47.33</v>
          </cell>
          <cell r="D378">
            <v>43118</v>
          </cell>
        </row>
        <row r="378">
          <cell r="F378" t="str">
            <v>胡冰心</v>
          </cell>
          <cell r="G378" t="str">
            <v>420205195707066120</v>
          </cell>
        </row>
        <row r="378">
          <cell r="J378">
            <v>4.57</v>
          </cell>
          <cell r="K378">
            <v>185</v>
          </cell>
          <cell r="L378">
            <v>1</v>
          </cell>
        </row>
        <row r="378">
          <cell r="O378">
            <v>1</v>
          </cell>
        </row>
        <row r="379">
          <cell r="B379" t="str">
            <v>企业小区10-2-604</v>
          </cell>
          <cell r="C379">
            <v>47.33</v>
          </cell>
          <cell r="D379">
            <v>43034</v>
          </cell>
        </row>
        <row r="379">
          <cell r="F379" t="str">
            <v>周玲芳</v>
          </cell>
          <cell r="G379" t="str">
            <v>420203196502113749</v>
          </cell>
        </row>
        <row r="379">
          <cell r="J379">
            <v>4.57</v>
          </cell>
          <cell r="K379">
            <v>185</v>
          </cell>
          <cell r="L379">
            <v>1</v>
          </cell>
        </row>
        <row r="379">
          <cell r="O379">
            <v>1</v>
          </cell>
        </row>
        <row r="380">
          <cell r="B380" t="str">
            <v>企业小区10-2-605</v>
          </cell>
          <cell r="C380">
            <v>52.4</v>
          </cell>
          <cell r="D380">
            <v>43118</v>
          </cell>
        </row>
        <row r="380">
          <cell r="F380" t="str">
            <v>董有福</v>
          </cell>
          <cell r="G380" t="str">
            <v>420203196606293318</v>
          </cell>
        </row>
        <row r="380">
          <cell r="J380">
            <v>4.57</v>
          </cell>
          <cell r="K380">
            <v>205</v>
          </cell>
          <cell r="L380">
            <v>1</v>
          </cell>
          <cell r="M380">
            <v>1</v>
          </cell>
        </row>
        <row r="381">
          <cell r="B381" t="str">
            <v>企业小区10-2-702</v>
          </cell>
          <cell r="C381">
            <v>52.93</v>
          </cell>
          <cell r="D381">
            <v>43054</v>
          </cell>
        </row>
        <row r="381">
          <cell r="F381" t="str">
            <v>彭想发</v>
          </cell>
          <cell r="G381" t="str">
            <v>420203195004083714</v>
          </cell>
          <cell r="H381" t="str">
            <v>周偶尔</v>
          </cell>
          <cell r="I381" t="str">
            <v>420203194907084123</v>
          </cell>
          <cell r="J381">
            <v>4.57</v>
          </cell>
          <cell r="K381">
            <v>207</v>
          </cell>
          <cell r="L381">
            <v>2</v>
          </cell>
        </row>
        <row r="381">
          <cell r="O381">
            <v>2</v>
          </cell>
        </row>
        <row r="382">
          <cell r="B382" t="str">
            <v>企业小区10-2-703</v>
          </cell>
          <cell r="C382">
            <v>52.4</v>
          </cell>
          <cell r="D382">
            <v>43038</v>
          </cell>
        </row>
        <row r="382">
          <cell r="F382" t="str">
            <v>王群</v>
          </cell>
          <cell r="G382" t="str">
            <v>420203197001302140</v>
          </cell>
        </row>
        <row r="382">
          <cell r="J382">
            <v>4.57</v>
          </cell>
          <cell r="K382">
            <v>205</v>
          </cell>
          <cell r="L382">
            <v>1</v>
          </cell>
        </row>
        <row r="382">
          <cell r="O382">
            <v>1</v>
          </cell>
        </row>
        <row r="383">
          <cell r="B383" t="str">
            <v>企业小区10-2-704</v>
          </cell>
          <cell r="C383">
            <v>47.33</v>
          </cell>
          <cell r="D383">
            <v>43118</v>
          </cell>
        </row>
        <row r="383">
          <cell r="F383" t="str">
            <v>杨和元</v>
          </cell>
          <cell r="G383" t="str">
            <v>420203197201013714</v>
          </cell>
        </row>
        <row r="383">
          <cell r="J383">
            <v>4.57</v>
          </cell>
          <cell r="K383">
            <v>185</v>
          </cell>
          <cell r="L383">
            <v>1</v>
          </cell>
        </row>
        <row r="383">
          <cell r="O383">
            <v>1</v>
          </cell>
        </row>
        <row r="384">
          <cell r="B384" t="str">
            <v>企业小区10-2-705</v>
          </cell>
          <cell r="C384">
            <v>52.4</v>
          </cell>
          <cell r="D384">
            <v>43045</v>
          </cell>
        </row>
        <row r="384">
          <cell r="F384" t="str">
            <v>闵方明</v>
          </cell>
          <cell r="G384" t="str">
            <v>420202196303081231</v>
          </cell>
          <cell r="H384" t="str">
            <v>袁仁先</v>
          </cell>
          <cell r="I384" t="str">
            <v>420221193612025722</v>
          </cell>
          <cell r="J384">
            <v>4.57</v>
          </cell>
          <cell r="K384">
            <v>205</v>
          </cell>
          <cell r="L384">
            <v>2</v>
          </cell>
        </row>
        <row r="384">
          <cell r="O384">
            <v>2</v>
          </cell>
        </row>
        <row r="385">
          <cell r="B385" t="str">
            <v>企业小区10-2-802</v>
          </cell>
          <cell r="C385">
            <v>52.4</v>
          </cell>
          <cell r="D385">
            <v>43038</v>
          </cell>
        </row>
        <row r="385">
          <cell r="F385" t="str">
            <v>谢金蓉</v>
          </cell>
          <cell r="G385" t="str">
            <v>420203197008093329</v>
          </cell>
        </row>
        <row r="385">
          <cell r="J385">
            <v>4.57</v>
          </cell>
          <cell r="K385">
            <v>205</v>
          </cell>
          <cell r="L385">
            <v>1</v>
          </cell>
        </row>
        <row r="385">
          <cell r="O385">
            <v>1</v>
          </cell>
        </row>
        <row r="386">
          <cell r="B386" t="str">
            <v>企业小区10-2-803</v>
          </cell>
          <cell r="C386">
            <v>47.33</v>
          </cell>
          <cell r="D386">
            <v>43033</v>
          </cell>
        </row>
        <row r="386">
          <cell r="F386" t="str">
            <v>汪术林</v>
          </cell>
        </row>
        <row r="386">
          <cell r="J386">
            <v>4.57</v>
          </cell>
          <cell r="K386">
            <v>185</v>
          </cell>
        </row>
        <row r="387">
          <cell r="B387" t="str">
            <v>企业小区10-2-804</v>
          </cell>
          <cell r="C387">
            <v>47.33</v>
          </cell>
          <cell r="D387">
            <v>43035</v>
          </cell>
        </row>
        <row r="387">
          <cell r="F387" t="str">
            <v>蔡侨丽</v>
          </cell>
        </row>
        <row r="387">
          <cell r="J387">
            <v>4.57</v>
          </cell>
          <cell r="K387">
            <v>185</v>
          </cell>
        </row>
        <row r="388">
          <cell r="B388" t="str">
            <v>企业小区10-2-805</v>
          </cell>
          <cell r="C388">
            <v>52.4</v>
          </cell>
          <cell r="D388">
            <v>43040</v>
          </cell>
        </row>
        <row r="388">
          <cell r="F388" t="str">
            <v>陶巨</v>
          </cell>
          <cell r="G388" t="str">
            <v>420203199510224311</v>
          </cell>
        </row>
        <row r="388">
          <cell r="J388">
            <v>4.57</v>
          </cell>
          <cell r="K388">
            <v>205</v>
          </cell>
          <cell r="L388">
            <v>1</v>
          </cell>
        </row>
        <row r="388">
          <cell r="O388">
            <v>1</v>
          </cell>
        </row>
        <row r="389">
          <cell r="B389" t="str">
            <v>企业小区10-2-902</v>
          </cell>
          <cell r="C389">
            <v>52.4</v>
          </cell>
          <cell r="D389">
            <v>43038</v>
          </cell>
        </row>
        <row r="389">
          <cell r="F389" t="str">
            <v>刘惠芬</v>
          </cell>
          <cell r="G389" t="str">
            <v>420203196209282543</v>
          </cell>
        </row>
        <row r="389">
          <cell r="J389">
            <v>4.57</v>
          </cell>
          <cell r="K389">
            <v>205</v>
          </cell>
          <cell r="L389">
            <v>1</v>
          </cell>
          <cell r="M389">
            <v>1</v>
          </cell>
        </row>
        <row r="390">
          <cell r="B390" t="str">
            <v>企业小区10-2-903</v>
          </cell>
          <cell r="C390">
            <v>47.33</v>
          </cell>
          <cell r="D390">
            <v>0</v>
          </cell>
        </row>
        <row r="390">
          <cell r="J390">
            <v>4.57</v>
          </cell>
          <cell r="K390">
            <v>185</v>
          </cell>
        </row>
        <row r="391">
          <cell r="B391" t="str">
            <v>企业小区6-1-401</v>
          </cell>
          <cell r="C391">
            <v>57.31</v>
          </cell>
          <cell r="D391">
            <v>43105</v>
          </cell>
        </row>
        <row r="391">
          <cell r="F391" t="str">
            <v>景普生</v>
          </cell>
          <cell r="G391" t="str">
            <v>420202196107180013</v>
          </cell>
          <cell r="H391" t="str">
            <v>陈红艳
景辉</v>
          </cell>
          <cell r="I391" t="str">
            <v>420202196610220027
420202198801180039</v>
          </cell>
          <cell r="J391">
            <v>4.57</v>
          </cell>
          <cell r="K391">
            <v>218</v>
          </cell>
          <cell r="L391">
            <v>3</v>
          </cell>
        </row>
        <row r="391">
          <cell r="O391">
            <v>3</v>
          </cell>
        </row>
        <row r="392">
          <cell r="B392" t="str">
            <v>企业小区6-1-402</v>
          </cell>
          <cell r="C392">
            <v>57.34</v>
          </cell>
          <cell r="D392">
            <v>42856</v>
          </cell>
        </row>
        <row r="392">
          <cell r="J392">
            <v>4.57</v>
          </cell>
          <cell r="K392">
            <v>218</v>
          </cell>
        </row>
        <row r="393">
          <cell r="B393" t="str">
            <v>企业小区6-1-403</v>
          </cell>
          <cell r="C393">
            <v>58.09</v>
          </cell>
          <cell r="D393">
            <v>42856</v>
          </cell>
        </row>
        <row r="393">
          <cell r="J393">
            <v>4.57</v>
          </cell>
          <cell r="K393">
            <v>221</v>
          </cell>
        </row>
        <row r="394">
          <cell r="B394" t="str">
            <v>企业小区6-1-404</v>
          </cell>
          <cell r="C394">
            <v>58.65</v>
          </cell>
          <cell r="D394">
            <v>43363</v>
          </cell>
        </row>
        <row r="394">
          <cell r="F394" t="str">
            <v>张保成</v>
          </cell>
          <cell r="G394" t="str">
            <v>420202196408070870</v>
          </cell>
          <cell r="H394" t="str">
            <v>黄红平
张宸</v>
          </cell>
          <cell r="I394" t="str">
            <v>420202196403030028
420202199505120837</v>
          </cell>
          <cell r="J394">
            <v>4.57</v>
          </cell>
          <cell r="K394">
            <v>223</v>
          </cell>
          <cell r="L394">
            <v>3</v>
          </cell>
        </row>
        <row r="394">
          <cell r="O394">
            <v>3</v>
          </cell>
        </row>
        <row r="395">
          <cell r="B395" t="str">
            <v>企业小区6-1-501</v>
          </cell>
          <cell r="C395">
            <v>57.31</v>
          </cell>
          <cell r="D395">
            <v>43102</v>
          </cell>
        </row>
        <row r="395">
          <cell r="F395" t="str">
            <v>王桂玲</v>
          </cell>
          <cell r="G395" t="str">
            <v>420203196709032524</v>
          </cell>
          <cell r="H395" t="str">
            <v>谭斌
谭振</v>
          </cell>
          <cell r="I395" t="str">
            <v>420203196611212519
420202198801300416</v>
          </cell>
          <cell r="J395">
            <v>4.57</v>
          </cell>
          <cell r="K395">
            <v>220</v>
          </cell>
          <cell r="L395">
            <v>3</v>
          </cell>
        </row>
        <row r="395">
          <cell r="O395">
            <v>0</v>
          </cell>
        </row>
        <row r="396">
          <cell r="B396" t="str">
            <v>企业小区6-1-502</v>
          </cell>
          <cell r="C396">
            <v>57.34</v>
          </cell>
          <cell r="D396">
            <v>42856</v>
          </cell>
        </row>
        <row r="396">
          <cell r="J396">
            <v>4.57</v>
          </cell>
          <cell r="K396">
            <v>220</v>
          </cell>
        </row>
        <row r="397">
          <cell r="B397" t="str">
            <v>企业小区6-1-503</v>
          </cell>
          <cell r="C397">
            <v>58.09</v>
          </cell>
          <cell r="D397">
            <v>42856</v>
          </cell>
        </row>
        <row r="397">
          <cell r="J397">
            <v>4.57</v>
          </cell>
          <cell r="K397">
            <v>223</v>
          </cell>
        </row>
        <row r="398">
          <cell r="B398" t="str">
            <v>企业小区6-1-504</v>
          </cell>
          <cell r="C398">
            <v>58.65</v>
          </cell>
          <cell r="D398">
            <v>43372</v>
          </cell>
        </row>
        <row r="398">
          <cell r="F398" t="str">
            <v>张桂英</v>
          </cell>
          <cell r="G398" t="str">
            <v>420202194705110024</v>
          </cell>
          <cell r="H398" t="str">
            <v>范永强</v>
          </cell>
          <cell r="I398" t="str">
            <v>420202197506160030</v>
          </cell>
          <cell r="J398">
            <v>4.57</v>
          </cell>
          <cell r="K398">
            <v>225</v>
          </cell>
          <cell r="L398">
            <v>2</v>
          </cell>
        </row>
        <row r="398">
          <cell r="O398">
            <v>2</v>
          </cell>
        </row>
        <row r="399">
          <cell r="B399" t="str">
            <v>企业小区6-1-601</v>
          </cell>
          <cell r="C399">
            <v>57.31</v>
          </cell>
          <cell r="D399">
            <v>43102</v>
          </cell>
        </row>
        <row r="399">
          <cell r="F399" t="str">
            <v>甘晓军</v>
          </cell>
          <cell r="G399" t="str">
            <v>420202195310221218</v>
          </cell>
          <cell r="H399" t="str">
            <v>高桂珍</v>
          </cell>
          <cell r="I399" t="str">
            <v>422128196108290046</v>
          </cell>
          <cell r="J399">
            <v>4.57</v>
          </cell>
          <cell r="K399">
            <v>224</v>
          </cell>
          <cell r="L399">
            <v>2</v>
          </cell>
        </row>
        <row r="399">
          <cell r="O399">
            <v>2</v>
          </cell>
        </row>
        <row r="400">
          <cell r="B400" t="str">
            <v>企业小区6-1-602</v>
          </cell>
          <cell r="C400">
            <v>57.34</v>
          </cell>
          <cell r="D400">
            <v>42856</v>
          </cell>
        </row>
        <row r="400">
          <cell r="J400">
            <v>4.57</v>
          </cell>
          <cell r="K400">
            <v>224</v>
          </cell>
        </row>
        <row r="401">
          <cell r="B401" t="str">
            <v>企业小区6-1-603</v>
          </cell>
          <cell r="C401">
            <v>58.09</v>
          </cell>
          <cell r="D401">
            <v>42856</v>
          </cell>
        </row>
        <row r="401">
          <cell r="J401">
            <v>4.57</v>
          </cell>
          <cell r="K401">
            <v>227</v>
          </cell>
        </row>
        <row r="402">
          <cell r="B402" t="str">
            <v>企业小区6-1-604</v>
          </cell>
          <cell r="C402">
            <v>58.65</v>
          </cell>
          <cell r="D402">
            <v>43369</v>
          </cell>
        </row>
        <row r="402">
          <cell r="F402" t="str">
            <v>李建斌</v>
          </cell>
          <cell r="G402" t="str">
            <v>420202196010170011</v>
          </cell>
        </row>
        <row r="402">
          <cell r="J402">
            <v>4.57</v>
          </cell>
          <cell r="K402">
            <v>229</v>
          </cell>
          <cell r="L402">
            <v>1</v>
          </cell>
        </row>
        <row r="402">
          <cell r="O402">
            <v>1</v>
          </cell>
        </row>
        <row r="403">
          <cell r="B403" t="str">
            <v>企业小区6-1-701</v>
          </cell>
          <cell r="C403">
            <v>57.31</v>
          </cell>
          <cell r="D403">
            <v>43369</v>
          </cell>
        </row>
        <row r="403">
          <cell r="F403" t="str">
            <v>康桐祥</v>
          </cell>
          <cell r="G403" t="str">
            <v>420202196304170850</v>
          </cell>
          <cell r="H403" t="str">
            <v>张正芳</v>
          </cell>
          <cell r="I403" t="str">
            <v>420202196812050847</v>
          </cell>
          <cell r="J403">
            <v>4.57</v>
          </cell>
          <cell r="K403">
            <v>224</v>
          </cell>
          <cell r="L403">
            <v>2</v>
          </cell>
        </row>
        <row r="403">
          <cell r="O403">
            <v>2</v>
          </cell>
        </row>
        <row r="404">
          <cell r="B404" t="str">
            <v>企业小区6-1-702</v>
          </cell>
          <cell r="C404">
            <v>57.34</v>
          </cell>
          <cell r="D404">
            <v>42856</v>
          </cell>
        </row>
        <row r="404">
          <cell r="J404">
            <v>4.57</v>
          </cell>
          <cell r="K404">
            <v>224</v>
          </cell>
        </row>
        <row r="405">
          <cell r="B405" t="str">
            <v>企业小区6-1-703</v>
          </cell>
          <cell r="C405">
            <v>58.09</v>
          </cell>
          <cell r="D405">
            <v>42856</v>
          </cell>
        </row>
        <row r="405">
          <cell r="J405">
            <v>4.57</v>
          </cell>
          <cell r="K405">
            <v>227</v>
          </cell>
        </row>
        <row r="406">
          <cell r="B406" t="str">
            <v>企业小区6-1-704</v>
          </cell>
          <cell r="C406">
            <v>58.65</v>
          </cell>
          <cell r="D406">
            <v>43109</v>
          </cell>
        </row>
        <row r="406">
          <cell r="F406" t="str">
            <v>董菁</v>
          </cell>
          <cell r="G406" t="str">
            <v>420202198111260410</v>
          </cell>
          <cell r="H406" t="str">
            <v>吴丽华</v>
          </cell>
          <cell r="I406" t="str">
            <v>42020219580104042X</v>
          </cell>
          <cell r="J406">
            <v>4.57</v>
          </cell>
          <cell r="K406">
            <v>229</v>
          </cell>
          <cell r="L406">
            <v>2</v>
          </cell>
        </row>
        <row r="406">
          <cell r="O406">
            <v>2</v>
          </cell>
        </row>
        <row r="407">
          <cell r="B407" t="str">
            <v>企业小区6-1-801</v>
          </cell>
          <cell r="C407">
            <v>57.31</v>
          </cell>
          <cell r="D407">
            <v>43111</v>
          </cell>
        </row>
        <row r="407">
          <cell r="F407" t="str">
            <v>张军</v>
          </cell>
          <cell r="G407" t="str">
            <v>420202197308010015</v>
          </cell>
          <cell r="H407" t="str">
            <v>陈雪芳
张雨涵</v>
          </cell>
          <cell r="I407" t="str">
            <v>420281197910301224
420202199912210020</v>
          </cell>
          <cell r="J407">
            <v>4.57</v>
          </cell>
          <cell r="K407">
            <v>224</v>
          </cell>
          <cell r="L407">
            <v>3</v>
          </cell>
        </row>
        <row r="407">
          <cell r="O407">
            <v>3</v>
          </cell>
        </row>
        <row r="408">
          <cell r="B408" t="str">
            <v>企业小区6-1-802</v>
          </cell>
          <cell r="C408">
            <v>57.34</v>
          </cell>
          <cell r="D408">
            <v>42856</v>
          </cell>
        </row>
        <row r="408">
          <cell r="J408">
            <v>4.57</v>
          </cell>
          <cell r="K408">
            <v>224</v>
          </cell>
        </row>
        <row r="409">
          <cell r="B409" t="str">
            <v>企业小区6-1-803</v>
          </cell>
          <cell r="C409">
            <v>58.09</v>
          </cell>
          <cell r="D409">
            <v>42856</v>
          </cell>
        </row>
        <row r="409">
          <cell r="J409">
            <v>4.57</v>
          </cell>
          <cell r="K409">
            <v>227</v>
          </cell>
        </row>
        <row r="410">
          <cell r="B410" t="str">
            <v>企业小区6-1-804</v>
          </cell>
          <cell r="C410">
            <v>58.65</v>
          </cell>
          <cell r="D410">
            <v>43098</v>
          </cell>
        </row>
        <row r="410">
          <cell r="F410" t="str">
            <v>雷福荣</v>
          </cell>
          <cell r="G410" t="str">
            <v>420202195211230047</v>
          </cell>
          <cell r="H410" t="str">
            <v>徐志萍</v>
          </cell>
          <cell r="I410" t="str">
            <v>42020219770603002X</v>
          </cell>
          <cell r="J410">
            <v>4.57</v>
          </cell>
          <cell r="K410">
            <v>229</v>
          </cell>
          <cell r="L410">
            <v>2</v>
          </cell>
        </row>
        <row r="410">
          <cell r="O410">
            <v>2</v>
          </cell>
        </row>
        <row r="411">
          <cell r="B411" t="str">
            <v>企业小区6-1-901</v>
          </cell>
          <cell r="C411">
            <v>57.31</v>
          </cell>
          <cell r="D411">
            <v>43105</v>
          </cell>
        </row>
        <row r="411">
          <cell r="F411" t="str">
            <v>程家林</v>
          </cell>
          <cell r="G411" t="str">
            <v>420202196203030015</v>
          </cell>
          <cell r="H411" t="str">
            <v>张泳芳</v>
          </cell>
          <cell r="I411" t="str">
            <v>420202193508060027</v>
          </cell>
          <cell r="J411">
            <v>4.57</v>
          </cell>
          <cell r="K411">
            <v>224</v>
          </cell>
          <cell r="L411">
            <v>2</v>
          </cell>
          <cell r="M411">
            <v>1</v>
          </cell>
        </row>
        <row r="412">
          <cell r="B412" t="str">
            <v>企业小区6-1-902</v>
          </cell>
          <cell r="C412">
            <v>57.34</v>
          </cell>
          <cell r="D412">
            <v>42856</v>
          </cell>
        </row>
        <row r="412">
          <cell r="J412">
            <v>4.57</v>
          </cell>
          <cell r="K412">
            <v>224</v>
          </cell>
        </row>
        <row r="413">
          <cell r="B413" t="str">
            <v>企业小区6-1-903</v>
          </cell>
          <cell r="C413">
            <v>58.09</v>
          </cell>
          <cell r="D413">
            <v>42856</v>
          </cell>
        </row>
        <row r="413">
          <cell r="J413">
            <v>4.57</v>
          </cell>
          <cell r="K413">
            <v>227</v>
          </cell>
        </row>
        <row r="414">
          <cell r="B414" t="str">
            <v>企业小区6-1-904</v>
          </cell>
          <cell r="C414">
            <v>58.65</v>
          </cell>
          <cell r="D414">
            <v>0</v>
          </cell>
        </row>
        <row r="414">
          <cell r="F414" t="str">
            <v>许健</v>
          </cell>
        </row>
        <row r="414">
          <cell r="J414">
            <v>4.57</v>
          </cell>
          <cell r="K414">
            <v>229</v>
          </cell>
        </row>
        <row r="415">
          <cell r="B415" t="str">
            <v>企业小区6-1-1001</v>
          </cell>
          <cell r="C415">
            <v>57.31</v>
          </cell>
          <cell r="D415">
            <v>43105</v>
          </cell>
        </row>
        <row r="415">
          <cell r="F415" t="str">
            <v>周美娜</v>
          </cell>
          <cell r="G415" t="str">
            <v>420202197707140028</v>
          </cell>
        </row>
        <row r="415">
          <cell r="J415">
            <v>4.57</v>
          </cell>
          <cell r="K415">
            <v>224</v>
          </cell>
          <cell r="L415">
            <v>1</v>
          </cell>
          <cell r="M415">
            <v>1</v>
          </cell>
        </row>
        <row r="416">
          <cell r="B416" t="str">
            <v>企业小区6-1-1002</v>
          </cell>
          <cell r="C416">
            <v>57.34</v>
          </cell>
          <cell r="D416">
            <v>43647</v>
          </cell>
        </row>
        <row r="416">
          <cell r="F416" t="str">
            <v>詹必豪</v>
          </cell>
          <cell r="G416" t="str">
            <v>420203197310153337</v>
          </cell>
          <cell r="H416" t="str">
            <v>鲁秀艺
詹念露
张欣
詹筱</v>
          </cell>
          <cell r="I416" t="str">
            <v>420203197811142185
420203199712093321
420203199910012123
420202201708100422</v>
          </cell>
          <cell r="J416">
            <v>4.57</v>
          </cell>
          <cell r="K416">
            <v>224</v>
          </cell>
          <cell r="L416">
            <v>5</v>
          </cell>
          <cell r="M416">
            <v>1</v>
          </cell>
        </row>
        <row r="417">
          <cell r="B417" t="str">
            <v>企业小区6-1-1003</v>
          </cell>
          <cell r="C417">
            <v>58.09</v>
          </cell>
          <cell r="D417">
            <v>42856</v>
          </cell>
        </row>
        <row r="417">
          <cell r="J417">
            <v>4.57</v>
          </cell>
          <cell r="K417">
            <v>227</v>
          </cell>
        </row>
        <row r="418">
          <cell r="B418" t="str">
            <v>企业小区6-1-1004</v>
          </cell>
          <cell r="C418">
            <v>58.65</v>
          </cell>
          <cell r="D418">
            <v>43647</v>
          </cell>
        </row>
        <row r="418">
          <cell r="F418" t="str">
            <v>叶金山</v>
          </cell>
          <cell r="G418" t="str">
            <v>420221196812241618</v>
          </cell>
          <cell r="H418" t="str">
            <v>汤月琴
叶贤晖</v>
          </cell>
          <cell r="I418" t="str">
            <v>420202197009150042
42020219960830003X</v>
          </cell>
          <cell r="J418">
            <v>4.57</v>
          </cell>
          <cell r="K418">
            <v>229</v>
          </cell>
          <cell r="L418">
            <v>3</v>
          </cell>
        </row>
        <row r="418">
          <cell r="O418">
            <v>3</v>
          </cell>
        </row>
        <row r="419">
          <cell r="B419" t="str">
            <v>企业小区6-1-1101</v>
          </cell>
          <cell r="C419">
            <v>57.31</v>
          </cell>
          <cell r="D419">
            <v>43369</v>
          </cell>
        </row>
        <row r="419">
          <cell r="F419" t="str">
            <v>范六明</v>
          </cell>
          <cell r="G419" t="str">
            <v>420202196704241216</v>
          </cell>
          <cell r="H419" t="str">
            <v>施丽娟
范晨曦</v>
          </cell>
          <cell r="I419" t="str">
            <v>420205197212256124
420202199404280858</v>
          </cell>
          <cell r="J419">
            <v>4.57</v>
          </cell>
          <cell r="K419">
            <v>224</v>
          </cell>
          <cell r="L419">
            <v>3</v>
          </cell>
        </row>
        <row r="419">
          <cell r="O419">
            <v>3</v>
          </cell>
        </row>
        <row r="420">
          <cell r="B420" t="str">
            <v>企业小区6-1-1102</v>
          </cell>
          <cell r="C420">
            <v>57.34</v>
          </cell>
          <cell r="D420">
            <v>42856</v>
          </cell>
        </row>
        <row r="420">
          <cell r="J420">
            <v>4.57</v>
          </cell>
          <cell r="K420">
            <v>224</v>
          </cell>
        </row>
        <row r="421">
          <cell r="B421" t="str">
            <v>企业小区6-1-1103</v>
          </cell>
          <cell r="C421">
            <v>58.09</v>
          </cell>
          <cell r="D421">
            <v>42856</v>
          </cell>
        </row>
        <row r="421">
          <cell r="J421">
            <v>4.57</v>
          </cell>
          <cell r="K421">
            <v>227</v>
          </cell>
        </row>
        <row r="422">
          <cell r="B422" t="str">
            <v>企业小区6-1-1104</v>
          </cell>
          <cell r="C422">
            <v>58.65</v>
          </cell>
          <cell r="D422">
            <v>43669</v>
          </cell>
        </row>
        <row r="422">
          <cell r="F422" t="str">
            <v>杜建国</v>
          </cell>
          <cell r="G422" t="str">
            <v>420202196212310019</v>
          </cell>
          <cell r="H422" t="str">
            <v>钱红英
杜自然</v>
          </cell>
          <cell r="I422" t="str">
            <v>422123196907180589
420202200212260014</v>
          </cell>
          <cell r="J422">
            <v>4.57</v>
          </cell>
          <cell r="K422">
            <v>229</v>
          </cell>
          <cell r="L422">
            <v>3</v>
          </cell>
        </row>
        <row r="422">
          <cell r="O422">
            <v>3</v>
          </cell>
        </row>
        <row r="423">
          <cell r="B423" t="str">
            <v>企业小区6-1-1201</v>
          </cell>
          <cell r="C423">
            <v>57.31</v>
          </cell>
          <cell r="D423">
            <v>43372</v>
          </cell>
        </row>
        <row r="423">
          <cell r="F423" t="str">
            <v>官平</v>
          </cell>
          <cell r="G423" t="str">
            <v>420203197109303313</v>
          </cell>
          <cell r="H423" t="str">
            <v>王玉兰</v>
          </cell>
          <cell r="I423" t="str">
            <v>420203196205072549</v>
          </cell>
          <cell r="J423">
            <v>4.57</v>
          </cell>
          <cell r="K423">
            <v>224</v>
          </cell>
          <cell r="L423">
            <v>2</v>
          </cell>
        </row>
        <row r="423">
          <cell r="O423">
            <v>2</v>
          </cell>
        </row>
        <row r="424">
          <cell r="B424" t="str">
            <v>企业小区6-1-1202</v>
          </cell>
          <cell r="C424">
            <v>57.34</v>
          </cell>
          <cell r="D424">
            <v>42856</v>
          </cell>
        </row>
        <row r="424">
          <cell r="J424">
            <v>4.57</v>
          </cell>
          <cell r="K424">
            <v>224</v>
          </cell>
        </row>
        <row r="425">
          <cell r="B425" t="str">
            <v>企业小区6-1-1203</v>
          </cell>
          <cell r="C425">
            <v>58.09</v>
          </cell>
          <cell r="D425">
            <v>42856</v>
          </cell>
        </row>
        <row r="425">
          <cell r="J425">
            <v>4.57</v>
          </cell>
          <cell r="K425">
            <v>227</v>
          </cell>
        </row>
        <row r="426">
          <cell r="B426" t="str">
            <v>企业小区6-1-1204</v>
          </cell>
          <cell r="C426">
            <v>58.65</v>
          </cell>
          <cell r="D426">
            <v>42856</v>
          </cell>
        </row>
        <row r="426">
          <cell r="J426">
            <v>4.57</v>
          </cell>
          <cell r="K426">
            <v>229</v>
          </cell>
        </row>
        <row r="427">
          <cell r="B427" t="str">
            <v>企业小区6-1-1301</v>
          </cell>
          <cell r="C427">
            <v>57.31</v>
          </cell>
          <cell r="D427">
            <v>43372</v>
          </cell>
        </row>
        <row r="427">
          <cell r="F427" t="str">
            <v>李金</v>
          </cell>
          <cell r="G427" t="str">
            <v>420202195110040084</v>
          </cell>
          <cell r="H427" t="str">
            <v>江军</v>
          </cell>
          <cell r="I427" t="str">
            <v>420202197909130012</v>
          </cell>
          <cell r="J427">
            <v>4.57</v>
          </cell>
          <cell r="K427">
            <v>224</v>
          </cell>
          <cell r="L427">
            <v>2</v>
          </cell>
        </row>
        <row r="427">
          <cell r="O427">
            <v>2</v>
          </cell>
        </row>
        <row r="428">
          <cell r="B428" t="str">
            <v>企业小区6-1-1302</v>
          </cell>
          <cell r="C428">
            <v>57.34</v>
          </cell>
          <cell r="D428">
            <v>42856</v>
          </cell>
        </row>
        <row r="428">
          <cell r="J428">
            <v>4.57</v>
          </cell>
          <cell r="K428">
            <v>224</v>
          </cell>
        </row>
        <row r="429">
          <cell r="B429" t="str">
            <v>企业小区6-1-1303</v>
          </cell>
          <cell r="C429">
            <v>58.09</v>
          </cell>
          <cell r="D429">
            <v>42856</v>
          </cell>
        </row>
        <row r="429">
          <cell r="J429">
            <v>4.57</v>
          </cell>
          <cell r="K429">
            <v>227</v>
          </cell>
        </row>
        <row r="430">
          <cell r="B430" t="str">
            <v>企业小区6-1-1304</v>
          </cell>
          <cell r="C430">
            <v>58.65</v>
          </cell>
          <cell r="D430">
            <v>43647</v>
          </cell>
        </row>
        <row r="430">
          <cell r="F430" t="str">
            <v>张桂寿</v>
          </cell>
        </row>
        <row r="430">
          <cell r="J430">
            <v>4.57</v>
          </cell>
          <cell r="K430">
            <v>229</v>
          </cell>
        </row>
        <row r="431">
          <cell r="B431" t="str">
            <v>企业小区6-1-1401</v>
          </cell>
          <cell r="C431">
            <v>57.31</v>
          </cell>
          <cell r="D431">
            <v>42979</v>
          </cell>
        </row>
        <row r="431">
          <cell r="F431" t="str">
            <v>徐丽霞</v>
          </cell>
          <cell r="G431" t="str">
            <v>420203197903292586</v>
          </cell>
          <cell r="H431" t="str">
            <v>刘丹
刘吉武</v>
          </cell>
          <cell r="I431" t="str">
            <v>420203200409122543
421022196804070616</v>
          </cell>
          <cell r="J431">
            <v>4.57</v>
          </cell>
          <cell r="K431">
            <v>224</v>
          </cell>
          <cell r="L431">
            <v>3</v>
          </cell>
          <cell r="M431">
            <v>3</v>
          </cell>
        </row>
        <row r="432">
          <cell r="B432" t="str">
            <v>企业小区6-1-1402</v>
          </cell>
          <cell r="C432">
            <v>57.34</v>
          </cell>
          <cell r="D432">
            <v>42856</v>
          </cell>
        </row>
        <row r="432">
          <cell r="J432">
            <v>4.57</v>
          </cell>
          <cell r="K432">
            <v>224</v>
          </cell>
        </row>
        <row r="433">
          <cell r="B433" t="str">
            <v>企业小区6-1-1403</v>
          </cell>
          <cell r="C433">
            <v>58.09</v>
          </cell>
          <cell r="D433">
            <v>42856</v>
          </cell>
        </row>
        <row r="433">
          <cell r="J433">
            <v>4.57</v>
          </cell>
          <cell r="K433">
            <v>227</v>
          </cell>
        </row>
        <row r="434">
          <cell r="B434" t="str">
            <v>企业小区6-1-1404</v>
          </cell>
          <cell r="C434">
            <v>58.65</v>
          </cell>
          <cell r="D434">
            <v>43647</v>
          </cell>
        </row>
        <row r="434">
          <cell r="F434" t="str">
            <v>徐庆杰</v>
          </cell>
          <cell r="G434" t="str">
            <v>420202196310080018</v>
          </cell>
        </row>
        <row r="434">
          <cell r="J434">
            <v>4.57</v>
          </cell>
          <cell r="K434">
            <v>229</v>
          </cell>
          <cell r="L434">
            <v>1</v>
          </cell>
        </row>
        <row r="434">
          <cell r="O434">
            <v>1</v>
          </cell>
        </row>
        <row r="435">
          <cell r="B435" t="str">
            <v>企业小区6-1-1501</v>
          </cell>
          <cell r="C435">
            <v>57.31</v>
          </cell>
          <cell r="D435">
            <v>43370</v>
          </cell>
        </row>
        <row r="435">
          <cell r="F435" t="str">
            <v>陈文胜</v>
          </cell>
          <cell r="G435" t="str">
            <v>420202196911050033</v>
          </cell>
          <cell r="H435" t="str">
            <v>王晚梅
陈雅韵</v>
          </cell>
          <cell r="I435" t="str">
            <v>42020319731118432X
420202200808080022</v>
          </cell>
          <cell r="J435">
            <v>4.57</v>
          </cell>
          <cell r="K435">
            <v>211</v>
          </cell>
          <cell r="L435">
            <v>3</v>
          </cell>
        </row>
        <row r="435">
          <cell r="O435">
            <v>3</v>
          </cell>
        </row>
        <row r="436">
          <cell r="B436" t="str">
            <v>企业小区6-1-1502</v>
          </cell>
          <cell r="C436">
            <v>57.34</v>
          </cell>
          <cell r="D436">
            <v>42856</v>
          </cell>
        </row>
        <row r="436">
          <cell r="J436">
            <v>4.57</v>
          </cell>
          <cell r="K436">
            <v>212</v>
          </cell>
        </row>
        <row r="437">
          <cell r="B437" t="str">
            <v>企业小区6-1-1503</v>
          </cell>
          <cell r="C437">
            <v>58.09</v>
          </cell>
          <cell r="D437">
            <v>42856</v>
          </cell>
        </row>
        <row r="437">
          <cell r="J437">
            <v>4.57</v>
          </cell>
          <cell r="K437">
            <v>214</v>
          </cell>
        </row>
        <row r="438">
          <cell r="B438" t="str">
            <v>企业小区6-1-1504</v>
          </cell>
          <cell r="C438">
            <v>58.65</v>
          </cell>
          <cell r="D438">
            <v>43647</v>
          </cell>
        </row>
        <row r="438">
          <cell r="F438" t="str">
            <v>晁浩</v>
          </cell>
          <cell r="G438" t="str">
            <v>42020219661218041X</v>
          </cell>
          <cell r="H438" t="str">
            <v>常捷</v>
          </cell>
          <cell r="I438" t="str">
            <v>420202197003280022</v>
          </cell>
          <cell r="J438">
            <v>4.57</v>
          </cell>
          <cell r="K438">
            <v>216</v>
          </cell>
          <cell r="L438">
            <v>2</v>
          </cell>
        </row>
        <row r="438">
          <cell r="O438">
            <v>2</v>
          </cell>
        </row>
        <row r="439">
          <cell r="B439" t="str">
            <v>企业小区6-2-101</v>
          </cell>
          <cell r="C439">
            <v>57.34</v>
          </cell>
          <cell r="D439">
            <v>44397</v>
          </cell>
        </row>
        <row r="439">
          <cell r="F439" t="str">
            <v>周承明</v>
          </cell>
          <cell r="G439" t="str">
            <v>420203196309022511</v>
          </cell>
          <cell r="H439" t="str">
            <v>饶秀梅</v>
          </cell>
          <cell r="I439" t="str">
            <v>42020319660117212X</v>
          </cell>
          <cell r="J439">
            <v>4.57</v>
          </cell>
          <cell r="K439">
            <v>212</v>
          </cell>
          <cell r="L439">
            <v>2</v>
          </cell>
          <cell r="M439">
            <v>1</v>
          </cell>
        </row>
        <row r="440">
          <cell r="B440" t="str">
            <v>企业小区6-2-102</v>
          </cell>
          <cell r="C440">
            <v>57.31</v>
          </cell>
          <cell r="D440">
            <v>0</v>
          </cell>
        </row>
        <row r="440">
          <cell r="J440">
            <v>4.57</v>
          </cell>
          <cell r="K440">
            <v>211</v>
          </cell>
        </row>
        <row r="441">
          <cell r="B441" t="str">
            <v>企业小区6-2-103</v>
          </cell>
          <cell r="C441">
            <v>58.09</v>
          </cell>
          <cell r="D441">
            <v>44354</v>
          </cell>
        </row>
        <row r="441">
          <cell r="F441" t="str">
            <v>刘仪</v>
          </cell>
          <cell r="G441" t="str">
            <v>420204197007146536</v>
          </cell>
          <cell r="H441" t="str">
            <v>黎贵莲
刘诗瑶
刘富阳</v>
          </cell>
          <cell r="I441" t="str">
            <v>420221197203295025
420281199711035022
420281200708025013</v>
          </cell>
          <cell r="J441">
            <v>4.57</v>
          </cell>
          <cell r="K441">
            <v>214</v>
          </cell>
          <cell r="L441">
            <v>4</v>
          </cell>
        </row>
        <row r="441">
          <cell r="O441">
            <v>4</v>
          </cell>
        </row>
        <row r="442">
          <cell r="B442" t="str">
            <v>企业小区6-2-104</v>
          </cell>
          <cell r="C442">
            <v>58.65</v>
          </cell>
          <cell r="D442">
            <v>44355</v>
          </cell>
        </row>
        <row r="442">
          <cell r="F442" t="str">
            <v>徐小兵</v>
          </cell>
          <cell r="G442" t="str">
            <v>420202197003131211</v>
          </cell>
        </row>
        <row r="442">
          <cell r="J442">
            <v>4.57</v>
          </cell>
          <cell r="K442">
            <v>216</v>
          </cell>
          <cell r="L442">
            <v>1</v>
          </cell>
        </row>
        <row r="442">
          <cell r="O442">
            <v>1</v>
          </cell>
        </row>
        <row r="443">
          <cell r="B443" t="str">
            <v>企业小区6-2-201</v>
          </cell>
          <cell r="C443">
            <v>57.34</v>
          </cell>
          <cell r="D443">
            <v>43647</v>
          </cell>
        </row>
        <row r="443">
          <cell r="F443" t="str">
            <v>潘超</v>
          </cell>
        </row>
        <row r="443">
          <cell r="J443">
            <v>4.57</v>
          </cell>
          <cell r="K443">
            <v>213</v>
          </cell>
        </row>
        <row r="444">
          <cell r="B444" t="str">
            <v>企业小区6-2-202</v>
          </cell>
          <cell r="C444">
            <v>57.31</v>
          </cell>
          <cell r="D444">
            <v>42856</v>
          </cell>
        </row>
        <row r="444">
          <cell r="J444">
            <v>4.57</v>
          </cell>
          <cell r="K444">
            <v>213</v>
          </cell>
        </row>
        <row r="445">
          <cell r="B445" t="str">
            <v>企业小区6-2-203</v>
          </cell>
          <cell r="C445">
            <v>58.09</v>
          </cell>
          <cell r="D445">
            <v>42856</v>
          </cell>
        </row>
        <row r="445">
          <cell r="J445">
            <v>4.57</v>
          </cell>
          <cell r="K445">
            <v>216</v>
          </cell>
        </row>
        <row r="446">
          <cell r="B446" t="str">
            <v>企业小区6-2-204</v>
          </cell>
          <cell r="C446">
            <v>58.65</v>
          </cell>
          <cell r="D446">
            <v>42856</v>
          </cell>
        </row>
        <row r="446">
          <cell r="J446">
            <v>4.57</v>
          </cell>
          <cell r="K446">
            <v>218</v>
          </cell>
        </row>
        <row r="447">
          <cell r="B447" t="str">
            <v>企业小区6-2-301</v>
          </cell>
          <cell r="C447">
            <v>57.34</v>
          </cell>
          <cell r="D447">
            <v>42856</v>
          </cell>
        </row>
        <row r="447">
          <cell r="J447">
            <v>4.57</v>
          </cell>
          <cell r="K447">
            <v>216</v>
          </cell>
        </row>
        <row r="448">
          <cell r="B448" t="str">
            <v>企业小区6-2-302</v>
          </cell>
          <cell r="C448">
            <v>57.31</v>
          </cell>
          <cell r="D448">
            <v>42856</v>
          </cell>
        </row>
        <row r="448">
          <cell r="J448">
            <v>4.57</v>
          </cell>
          <cell r="K448">
            <v>215</v>
          </cell>
        </row>
        <row r="449">
          <cell r="B449" t="str">
            <v>企业小区6-2-303</v>
          </cell>
          <cell r="C449">
            <v>58.09</v>
          </cell>
          <cell r="D449">
            <v>42856</v>
          </cell>
        </row>
        <row r="449">
          <cell r="J449">
            <v>4.57</v>
          </cell>
          <cell r="K449">
            <v>218</v>
          </cell>
        </row>
        <row r="450">
          <cell r="B450" t="str">
            <v>企业小区6-2-304</v>
          </cell>
          <cell r="C450">
            <v>58.65</v>
          </cell>
          <cell r="D450">
            <v>42856</v>
          </cell>
        </row>
        <row r="450">
          <cell r="J450">
            <v>4.57</v>
          </cell>
          <cell r="K450">
            <v>221</v>
          </cell>
        </row>
        <row r="451">
          <cell r="B451" t="str">
            <v>企业小区6-2-401</v>
          </cell>
          <cell r="C451">
            <v>57.34</v>
          </cell>
          <cell r="D451">
            <v>42856</v>
          </cell>
        </row>
        <row r="451">
          <cell r="J451">
            <v>4.57</v>
          </cell>
          <cell r="K451">
            <v>218</v>
          </cell>
        </row>
        <row r="452">
          <cell r="B452" t="str">
            <v>企业小区6-2-402</v>
          </cell>
          <cell r="C452">
            <v>57.31</v>
          </cell>
          <cell r="D452">
            <v>42856</v>
          </cell>
        </row>
        <row r="452">
          <cell r="J452">
            <v>4.57</v>
          </cell>
          <cell r="K452">
            <v>218</v>
          </cell>
        </row>
        <row r="453">
          <cell r="B453" t="str">
            <v>企业小区6-2-403</v>
          </cell>
          <cell r="C453">
            <v>58.09</v>
          </cell>
          <cell r="D453">
            <v>42856</v>
          </cell>
        </row>
        <row r="453">
          <cell r="J453">
            <v>4.57</v>
          </cell>
          <cell r="K453">
            <v>221</v>
          </cell>
        </row>
        <row r="454">
          <cell r="B454" t="str">
            <v>企业小区6-2-404</v>
          </cell>
          <cell r="C454">
            <v>58.65</v>
          </cell>
          <cell r="D454">
            <v>42856</v>
          </cell>
        </row>
        <row r="454">
          <cell r="J454">
            <v>4.57</v>
          </cell>
          <cell r="K454">
            <v>223</v>
          </cell>
        </row>
        <row r="455">
          <cell r="B455" t="str">
            <v>企业小区6-2-501</v>
          </cell>
          <cell r="C455">
            <v>57.34</v>
          </cell>
          <cell r="D455">
            <v>42856</v>
          </cell>
        </row>
        <row r="455">
          <cell r="J455">
            <v>4.57</v>
          </cell>
          <cell r="K455">
            <v>220</v>
          </cell>
        </row>
        <row r="456">
          <cell r="B456" t="str">
            <v>企业小区6-2-502</v>
          </cell>
          <cell r="C456">
            <v>57.31</v>
          </cell>
          <cell r="D456">
            <v>42856</v>
          </cell>
        </row>
        <row r="456">
          <cell r="J456">
            <v>4.57</v>
          </cell>
          <cell r="K456">
            <v>220</v>
          </cell>
        </row>
        <row r="457">
          <cell r="B457" t="str">
            <v>企业小区6-2-503</v>
          </cell>
          <cell r="C457">
            <v>58.09</v>
          </cell>
          <cell r="D457">
            <v>42856</v>
          </cell>
        </row>
        <row r="457">
          <cell r="J457">
            <v>4.57</v>
          </cell>
          <cell r="K457">
            <v>223</v>
          </cell>
        </row>
        <row r="458">
          <cell r="B458" t="str">
            <v>企业小区6-2-504</v>
          </cell>
          <cell r="C458">
            <v>58.65</v>
          </cell>
          <cell r="D458">
            <v>42856</v>
          </cell>
        </row>
        <row r="458">
          <cell r="J458">
            <v>4.57</v>
          </cell>
          <cell r="K458">
            <v>225</v>
          </cell>
        </row>
        <row r="459">
          <cell r="B459" t="str">
            <v>企业小区6-2-601</v>
          </cell>
          <cell r="C459">
            <v>57.34</v>
          </cell>
          <cell r="D459">
            <v>42856</v>
          </cell>
        </row>
        <row r="459">
          <cell r="J459">
            <v>4.57</v>
          </cell>
          <cell r="K459">
            <v>224</v>
          </cell>
        </row>
        <row r="460">
          <cell r="B460" t="str">
            <v>企业小区6-2-602</v>
          </cell>
          <cell r="C460">
            <v>57.31</v>
          </cell>
          <cell r="D460">
            <v>42856</v>
          </cell>
        </row>
        <row r="460">
          <cell r="J460">
            <v>4.57</v>
          </cell>
          <cell r="K460">
            <v>224</v>
          </cell>
        </row>
        <row r="461">
          <cell r="B461" t="str">
            <v>企业小区6-2-603</v>
          </cell>
          <cell r="C461">
            <v>58.09</v>
          </cell>
          <cell r="D461">
            <v>43647</v>
          </cell>
        </row>
        <row r="461">
          <cell r="F461" t="str">
            <v>柯雲</v>
          </cell>
          <cell r="G461" t="str">
            <v>420222197403191024</v>
          </cell>
          <cell r="H461" t="str">
            <v>蒋靖轩</v>
          </cell>
          <cell r="I461" t="str">
            <v>420222200310031018</v>
          </cell>
          <cell r="J461">
            <v>4.57</v>
          </cell>
          <cell r="K461">
            <v>227</v>
          </cell>
          <cell r="L461">
            <v>2</v>
          </cell>
        </row>
        <row r="461">
          <cell r="O461">
            <v>2</v>
          </cell>
        </row>
        <row r="462">
          <cell r="B462" t="str">
            <v>企业小区6-2-604</v>
          </cell>
          <cell r="C462">
            <v>58.65</v>
          </cell>
          <cell r="D462">
            <v>42856</v>
          </cell>
        </row>
        <row r="462">
          <cell r="J462">
            <v>4.57</v>
          </cell>
          <cell r="K462">
            <v>229</v>
          </cell>
        </row>
        <row r="463">
          <cell r="B463" t="str">
            <v>企业小区6-2-701</v>
          </cell>
          <cell r="C463">
            <v>57.34</v>
          </cell>
          <cell r="D463">
            <v>42856</v>
          </cell>
        </row>
        <row r="463">
          <cell r="J463">
            <v>4.57</v>
          </cell>
          <cell r="K463">
            <v>224</v>
          </cell>
        </row>
        <row r="464">
          <cell r="B464" t="str">
            <v>企业小区6-2-702</v>
          </cell>
          <cell r="C464">
            <v>57.31</v>
          </cell>
          <cell r="D464">
            <v>42856</v>
          </cell>
        </row>
        <row r="464">
          <cell r="J464">
            <v>4.57</v>
          </cell>
          <cell r="K464">
            <v>224</v>
          </cell>
        </row>
        <row r="465">
          <cell r="B465" t="str">
            <v>企业小区6-2-703</v>
          </cell>
          <cell r="C465">
            <v>58.09</v>
          </cell>
          <cell r="D465">
            <v>42856</v>
          </cell>
        </row>
        <row r="465">
          <cell r="J465">
            <v>4.57</v>
          </cell>
          <cell r="K465">
            <v>227</v>
          </cell>
        </row>
        <row r="466">
          <cell r="B466" t="str">
            <v>企业小区6-2-704</v>
          </cell>
          <cell r="C466">
            <v>58.65</v>
          </cell>
          <cell r="D466">
            <v>42856</v>
          </cell>
        </row>
        <row r="466">
          <cell r="J466">
            <v>4.57</v>
          </cell>
          <cell r="K466">
            <v>229</v>
          </cell>
        </row>
        <row r="467">
          <cell r="B467" t="str">
            <v>企业小区6-2-801</v>
          </cell>
          <cell r="C467">
            <v>57.34</v>
          </cell>
          <cell r="D467">
            <v>43664</v>
          </cell>
        </row>
        <row r="467">
          <cell r="F467" t="str">
            <v>张桂连</v>
          </cell>
          <cell r="G467" t="str">
            <v>420202197309140428</v>
          </cell>
          <cell r="H467" t="str">
            <v>张唯</v>
          </cell>
          <cell r="I467" t="str">
            <v>420202199703010428</v>
          </cell>
          <cell r="J467">
            <v>4.57</v>
          </cell>
          <cell r="K467">
            <v>224</v>
          </cell>
          <cell r="L467">
            <v>2</v>
          </cell>
        </row>
        <row r="467">
          <cell r="O467">
            <v>2</v>
          </cell>
        </row>
        <row r="468">
          <cell r="B468" t="str">
            <v>企业小区6-2-802</v>
          </cell>
          <cell r="C468">
            <v>57.31</v>
          </cell>
          <cell r="D468">
            <v>42856</v>
          </cell>
        </row>
        <row r="468">
          <cell r="J468">
            <v>4.57</v>
          </cell>
          <cell r="K468">
            <v>224</v>
          </cell>
        </row>
        <row r="469">
          <cell r="B469" t="str">
            <v>企业小区6-2-803</v>
          </cell>
          <cell r="C469">
            <v>58.09</v>
          </cell>
          <cell r="D469">
            <v>42856</v>
          </cell>
        </row>
        <row r="469">
          <cell r="J469">
            <v>4.57</v>
          </cell>
          <cell r="K469">
            <v>227</v>
          </cell>
        </row>
        <row r="470">
          <cell r="B470" t="str">
            <v>企业小区6-2-804</v>
          </cell>
          <cell r="C470">
            <v>58.65</v>
          </cell>
          <cell r="D470">
            <v>42856</v>
          </cell>
        </row>
        <row r="470">
          <cell r="J470">
            <v>4.57</v>
          </cell>
          <cell r="K470">
            <v>229</v>
          </cell>
        </row>
        <row r="471">
          <cell r="B471" t="str">
            <v>企业小区6-2-901</v>
          </cell>
          <cell r="C471">
            <v>57.34</v>
          </cell>
          <cell r="D471">
            <v>42856</v>
          </cell>
        </row>
        <row r="471">
          <cell r="J471">
            <v>4.57</v>
          </cell>
          <cell r="K471">
            <v>224</v>
          </cell>
        </row>
        <row r="472">
          <cell r="B472" t="str">
            <v>企业小区6-2-902</v>
          </cell>
          <cell r="C472">
            <v>57.31</v>
          </cell>
          <cell r="D472">
            <v>42856</v>
          </cell>
        </row>
        <row r="472">
          <cell r="J472">
            <v>4.57</v>
          </cell>
          <cell r="K472">
            <v>224</v>
          </cell>
        </row>
        <row r="473">
          <cell r="B473" t="str">
            <v>企业小区6-2-903</v>
          </cell>
          <cell r="C473">
            <v>58.09</v>
          </cell>
          <cell r="D473">
            <v>42856</v>
          </cell>
        </row>
        <row r="473">
          <cell r="J473">
            <v>4.57</v>
          </cell>
          <cell r="K473">
            <v>227</v>
          </cell>
        </row>
        <row r="474">
          <cell r="B474" t="str">
            <v>企业小区6-2-904</v>
          </cell>
          <cell r="C474">
            <v>58.65</v>
          </cell>
          <cell r="D474">
            <v>42856</v>
          </cell>
        </row>
        <row r="474">
          <cell r="J474">
            <v>4.57</v>
          </cell>
          <cell r="K474">
            <v>229</v>
          </cell>
        </row>
        <row r="475">
          <cell r="B475" t="str">
            <v>企业小区6-2-1001</v>
          </cell>
          <cell r="C475">
            <v>57.34</v>
          </cell>
          <cell r="D475">
            <v>42856</v>
          </cell>
        </row>
        <row r="475">
          <cell r="J475">
            <v>4.57</v>
          </cell>
          <cell r="K475">
            <v>224</v>
          </cell>
        </row>
        <row r="476">
          <cell r="B476" t="str">
            <v>企业小区6-2-1002</v>
          </cell>
          <cell r="C476">
            <v>57.31</v>
          </cell>
          <cell r="D476">
            <v>42856</v>
          </cell>
        </row>
        <row r="476">
          <cell r="J476">
            <v>4.57</v>
          </cell>
          <cell r="K476">
            <v>224</v>
          </cell>
        </row>
        <row r="477">
          <cell r="B477" t="str">
            <v>企业小区6-2-1003</v>
          </cell>
          <cell r="C477">
            <v>58.09</v>
          </cell>
          <cell r="D477">
            <v>42856</v>
          </cell>
        </row>
        <row r="477">
          <cell r="J477">
            <v>4.57</v>
          </cell>
          <cell r="K477">
            <v>227</v>
          </cell>
        </row>
        <row r="478">
          <cell r="B478" t="str">
            <v>企业小区6-2-1004</v>
          </cell>
          <cell r="C478">
            <v>58.65</v>
          </cell>
          <cell r="D478">
            <v>43647</v>
          </cell>
        </row>
        <row r="478">
          <cell r="F478" t="str">
            <v>柯细英</v>
          </cell>
          <cell r="G478" t="str">
            <v>42020319600818252X</v>
          </cell>
        </row>
        <row r="478">
          <cell r="J478">
            <v>4.57</v>
          </cell>
          <cell r="K478">
            <v>229</v>
          </cell>
          <cell r="L478">
            <v>1</v>
          </cell>
        </row>
        <row r="478">
          <cell r="O478">
            <v>1</v>
          </cell>
        </row>
        <row r="479">
          <cell r="B479" t="str">
            <v>企业小区6-2-1101</v>
          </cell>
          <cell r="C479">
            <v>57.34</v>
          </cell>
          <cell r="D479">
            <v>42856</v>
          </cell>
        </row>
        <row r="479">
          <cell r="J479">
            <v>4.57</v>
          </cell>
          <cell r="K479">
            <v>224</v>
          </cell>
        </row>
        <row r="480">
          <cell r="B480" t="str">
            <v>企业小区6-2-1102</v>
          </cell>
          <cell r="C480">
            <v>57.31</v>
          </cell>
          <cell r="D480">
            <v>42856</v>
          </cell>
        </row>
        <row r="480">
          <cell r="J480">
            <v>4.57</v>
          </cell>
          <cell r="K480">
            <v>224</v>
          </cell>
        </row>
        <row r="481">
          <cell r="B481" t="str">
            <v>企业小区6-2-1103</v>
          </cell>
          <cell r="C481">
            <v>58.09</v>
          </cell>
          <cell r="D481">
            <v>42856</v>
          </cell>
        </row>
        <row r="481">
          <cell r="J481">
            <v>4.57</v>
          </cell>
          <cell r="K481">
            <v>227</v>
          </cell>
        </row>
        <row r="482">
          <cell r="B482" t="str">
            <v>企业小区6-2-1104</v>
          </cell>
          <cell r="C482">
            <v>58.65</v>
          </cell>
          <cell r="D482">
            <v>42856</v>
          </cell>
        </row>
        <row r="482">
          <cell r="J482">
            <v>4.57</v>
          </cell>
          <cell r="K482">
            <v>229</v>
          </cell>
        </row>
        <row r="483">
          <cell r="B483" t="str">
            <v>企业小区6-2-1201</v>
          </cell>
          <cell r="C483">
            <v>57.34</v>
          </cell>
          <cell r="D483">
            <v>42856</v>
          </cell>
        </row>
        <row r="483">
          <cell r="J483">
            <v>4.57</v>
          </cell>
          <cell r="K483">
            <v>224</v>
          </cell>
        </row>
        <row r="484">
          <cell r="B484" t="str">
            <v>企业小区6-2-1202</v>
          </cell>
          <cell r="C484">
            <v>57.31</v>
          </cell>
          <cell r="D484">
            <v>42856</v>
          </cell>
        </row>
        <row r="484">
          <cell r="J484">
            <v>4.57</v>
          </cell>
          <cell r="K484">
            <v>224</v>
          </cell>
        </row>
        <row r="485">
          <cell r="B485" t="str">
            <v>企业小区6-2-1203</v>
          </cell>
          <cell r="C485">
            <v>58.09</v>
          </cell>
          <cell r="D485">
            <v>42856</v>
          </cell>
        </row>
        <row r="485">
          <cell r="J485">
            <v>4.57</v>
          </cell>
          <cell r="K485">
            <v>227</v>
          </cell>
        </row>
        <row r="486">
          <cell r="B486" t="str">
            <v>企业小区6-2-1204</v>
          </cell>
          <cell r="C486">
            <v>58.65</v>
          </cell>
          <cell r="D486">
            <v>42856</v>
          </cell>
        </row>
        <row r="486">
          <cell r="J486">
            <v>4.57</v>
          </cell>
          <cell r="K486">
            <v>229</v>
          </cell>
        </row>
        <row r="487">
          <cell r="B487" t="str">
            <v>企业小区6-2-1301</v>
          </cell>
          <cell r="C487">
            <v>57.34</v>
          </cell>
          <cell r="D487">
            <v>42856</v>
          </cell>
        </row>
        <row r="487">
          <cell r="J487">
            <v>4.57</v>
          </cell>
          <cell r="K487">
            <v>224</v>
          </cell>
        </row>
        <row r="488">
          <cell r="B488" t="str">
            <v>企业小区6-2-1302</v>
          </cell>
          <cell r="C488">
            <v>57.31</v>
          </cell>
          <cell r="D488">
            <v>42856</v>
          </cell>
        </row>
        <row r="488">
          <cell r="J488">
            <v>4.57</v>
          </cell>
          <cell r="K488">
            <v>224</v>
          </cell>
        </row>
        <row r="489">
          <cell r="B489" t="str">
            <v>企业小区6-2-1303</v>
          </cell>
          <cell r="C489">
            <v>58.09</v>
          </cell>
          <cell r="D489">
            <v>42856</v>
          </cell>
        </row>
        <row r="489">
          <cell r="J489">
            <v>4.57</v>
          </cell>
          <cell r="K489">
            <v>227</v>
          </cell>
        </row>
        <row r="490">
          <cell r="B490" t="str">
            <v>企业小区6-2-1304</v>
          </cell>
          <cell r="C490">
            <v>58.65</v>
          </cell>
          <cell r="D490">
            <v>42856</v>
          </cell>
        </row>
        <row r="490">
          <cell r="J490">
            <v>4.57</v>
          </cell>
          <cell r="K490">
            <v>229</v>
          </cell>
        </row>
        <row r="491">
          <cell r="B491" t="str">
            <v>企业小区6-2-1401</v>
          </cell>
          <cell r="C491">
            <v>57.34</v>
          </cell>
          <cell r="D491">
            <v>42856</v>
          </cell>
        </row>
        <row r="491">
          <cell r="J491">
            <v>4.57</v>
          </cell>
          <cell r="K491">
            <v>224</v>
          </cell>
        </row>
        <row r="492">
          <cell r="B492" t="str">
            <v>企业小区6-2-1402</v>
          </cell>
          <cell r="C492">
            <v>57.31</v>
          </cell>
          <cell r="D492">
            <v>42856</v>
          </cell>
        </row>
        <row r="492">
          <cell r="J492">
            <v>4.57</v>
          </cell>
          <cell r="K492">
            <v>224</v>
          </cell>
        </row>
        <row r="493">
          <cell r="B493" t="str">
            <v>企业小区6-2-1403</v>
          </cell>
          <cell r="C493">
            <v>58.09</v>
          </cell>
          <cell r="D493">
            <v>42856</v>
          </cell>
        </row>
        <row r="493">
          <cell r="J493">
            <v>4.57</v>
          </cell>
          <cell r="K493">
            <v>227</v>
          </cell>
        </row>
        <row r="494">
          <cell r="B494" t="str">
            <v>企业小区6-2-1404</v>
          </cell>
          <cell r="C494">
            <v>58.65</v>
          </cell>
          <cell r="D494">
            <v>42856</v>
          </cell>
        </row>
        <row r="494">
          <cell r="J494">
            <v>4.57</v>
          </cell>
          <cell r="K494">
            <v>229</v>
          </cell>
        </row>
        <row r="495">
          <cell r="B495" t="str">
            <v>企业小区6-2-1501</v>
          </cell>
          <cell r="C495">
            <v>57.34</v>
          </cell>
          <cell r="D495">
            <v>43663</v>
          </cell>
        </row>
        <row r="495">
          <cell r="F495" t="str">
            <v>唐艳龙</v>
          </cell>
          <cell r="G495" t="str">
            <v>420202196302160018</v>
          </cell>
        </row>
        <row r="495">
          <cell r="J495">
            <v>4.57</v>
          </cell>
          <cell r="K495">
            <v>212</v>
          </cell>
          <cell r="L495">
            <v>1</v>
          </cell>
        </row>
        <row r="495">
          <cell r="O495">
            <v>1</v>
          </cell>
        </row>
        <row r="496">
          <cell r="B496" t="str">
            <v>企业小区6-2-1502</v>
          </cell>
          <cell r="C496">
            <v>57.31</v>
          </cell>
          <cell r="D496">
            <v>43647</v>
          </cell>
        </row>
        <row r="496">
          <cell r="F496" t="str">
            <v>郑丽芳</v>
          </cell>
          <cell r="G496" t="str">
            <v>420202196807300063</v>
          </cell>
          <cell r="H496" t="str">
            <v>董艺</v>
          </cell>
          <cell r="I496" t="str">
            <v>42020319920121374X</v>
          </cell>
          <cell r="J496">
            <v>4.57</v>
          </cell>
          <cell r="K496">
            <v>211</v>
          </cell>
          <cell r="L496">
            <v>2</v>
          </cell>
        </row>
        <row r="496">
          <cell r="O496">
            <v>2</v>
          </cell>
        </row>
        <row r="497">
          <cell r="B497" t="str">
            <v>企业小区6-2-1503</v>
          </cell>
          <cell r="C497">
            <v>58.09</v>
          </cell>
          <cell r="D497">
            <v>43647</v>
          </cell>
        </row>
        <row r="497">
          <cell r="F497" t="str">
            <v>曹幼兰</v>
          </cell>
          <cell r="G497" t="str">
            <v>420202193610160825</v>
          </cell>
          <cell r="H497" t="str">
            <v>苏成群
黄琴</v>
          </cell>
          <cell r="I497" t="str">
            <v>420202196602030856
420203197007024129</v>
          </cell>
          <cell r="J497">
            <v>4.57</v>
          </cell>
          <cell r="K497">
            <v>214</v>
          </cell>
          <cell r="L497">
            <v>3</v>
          </cell>
        </row>
        <row r="497">
          <cell r="O497">
            <v>3</v>
          </cell>
        </row>
        <row r="498">
          <cell r="B498" t="str">
            <v>企业小区6-2-1504</v>
          </cell>
          <cell r="C498">
            <v>58.65</v>
          </cell>
          <cell r="D498">
            <v>43647</v>
          </cell>
        </row>
        <row r="498">
          <cell r="F498" t="str">
            <v>汪炽炫</v>
          </cell>
          <cell r="G498" t="str">
            <v>42020319810114333X</v>
          </cell>
          <cell r="H498" t="str">
            <v>汪自希
段殿香
汪杜玮</v>
          </cell>
          <cell r="I498" t="str">
            <v>420203195201113310
420203195308073320
420202201105021610</v>
          </cell>
          <cell r="J498">
            <v>4.57</v>
          </cell>
          <cell r="K498">
            <v>216</v>
          </cell>
          <cell r="L498">
            <v>4</v>
          </cell>
        </row>
        <row r="498">
          <cell r="O498">
            <v>4</v>
          </cell>
        </row>
        <row r="499">
          <cell r="B499" t="str">
            <v>企业小区9-2-102</v>
          </cell>
          <cell r="C499">
            <v>52.93</v>
          </cell>
          <cell r="D499">
            <v>42989</v>
          </cell>
        </row>
        <row r="499">
          <cell r="F499" t="str">
            <v>石小冬</v>
          </cell>
          <cell r="G499" t="str">
            <v>420202196505050011</v>
          </cell>
        </row>
        <row r="499">
          <cell r="J499">
            <v>4.57</v>
          </cell>
          <cell r="K499">
            <v>195</v>
          </cell>
          <cell r="L499">
            <v>1</v>
          </cell>
        </row>
        <row r="499">
          <cell r="O499">
            <v>1</v>
          </cell>
        </row>
        <row r="500">
          <cell r="B500" t="str">
            <v>企业小区9-2-103</v>
          </cell>
          <cell r="C500">
            <v>47.87</v>
          </cell>
          <cell r="D500">
            <v>44582</v>
          </cell>
        </row>
        <row r="500">
          <cell r="F500" t="str">
            <v>冯爱花</v>
          </cell>
          <cell r="G500" t="str">
            <v>420281197010028461</v>
          </cell>
        </row>
        <row r="500">
          <cell r="J500">
            <v>4.57</v>
          </cell>
          <cell r="K500">
            <v>177</v>
          </cell>
          <cell r="L500">
            <v>1</v>
          </cell>
        </row>
        <row r="500">
          <cell r="O500">
            <v>1</v>
          </cell>
        </row>
        <row r="501">
          <cell r="B501" t="str">
            <v>企业小区9-2-104</v>
          </cell>
          <cell r="C501">
            <v>47.87</v>
          </cell>
          <cell r="D501">
            <v>43032</v>
          </cell>
        </row>
        <row r="501">
          <cell r="F501" t="str">
            <v>李国华</v>
          </cell>
          <cell r="G501" t="str">
            <v>420203195810293353</v>
          </cell>
        </row>
        <row r="501">
          <cell r="J501">
            <v>4.57</v>
          </cell>
          <cell r="K501">
            <v>177</v>
          </cell>
          <cell r="L501">
            <v>1</v>
          </cell>
          <cell r="M501">
            <v>1</v>
          </cell>
        </row>
        <row r="502">
          <cell r="B502" t="str">
            <v>企业小区9-2-105</v>
          </cell>
          <cell r="C502">
            <v>52.93</v>
          </cell>
          <cell r="D502">
            <v>43033</v>
          </cell>
        </row>
        <row r="502">
          <cell r="F502" t="str">
            <v>黄银香</v>
          </cell>
          <cell r="G502" t="str">
            <v>420203195909042925</v>
          </cell>
          <cell r="H502" t="str">
            <v>陈汉祥</v>
          </cell>
          <cell r="I502" t="str">
            <v>420203196104113313</v>
          </cell>
          <cell r="J502">
            <v>4.57</v>
          </cell>
          <cell r="K502">
            <v>195</v>
          </cell>
          <cell r="L502">
            <v>2</v>
          </cell>
        </row>
        <row r="502">
          <cell r="O502">
            <v>2</v>
          </cell>
        </row>
        <row r="503">
          <cell r="B503" t="str">
            <v>企业小区9-2-202</v>
          </cell>
          <cell r="C503">
            <v>52.93</v>
          </cell>
          <cell r="D503">
            <v>43031</v>
          </cell>
        </row>
        <row r="503">
          <cell r="F503" t="str">
            <v>陶佑生</v>
          </cell>
          <cell r="G503" t="str">
            <v>420203196805052533</v>
          </cell>
        </row>
        <row r="503">
          <cell r="J503">
            <v>4.57</v>
          </cell>
          <cell r="K503">
            <v>197</v>
          </cell>
          <cell r="L503">
            <v>1</v>
          </cell>
          <cell r="M503">
            <v>1</v>
          </cell>
        </row>
        <row r="504">
          <cell r="B504" t="str">
            <v>企业小区9-2-203</v>
          </cell>
          <cell r="C504">
            <v>47.87</v>
          </cell>
          <cell r="D504">
            <v>43032</v>
          </cell>
        </row>
        <row r="504">
          <cell r="F504" t="str">
            <v>张水红</v>
          </cell>
          <cell r="G504" t="str">
            <v>420202197009010445</v>
          </cell>
        </row>
        <row r="504">
          <cell r="J504">
            <v>4.57</v>
          </cell>
          <cell r="K504">
            <v>178</v>
          </cell>
          <cell r="L504">
            <v>1</v>
          </cell>
        </row>
        <row r="504">
          <cell r="O504">
            <v>1</v>
          </cell>
        </row>
        <row r="505">
          <cell r="B505" t="str">
            <v>企业小区9-2-204</v>
          </cell>
          <cell r="C505">
            <v>47.87</v>
          </cell>
          <cell r="D505">
            <v>43031</v>
          </cell>
        </row>
        <row r="505">
          <cell r="F505" t="str">
            <v>许翠红</v>
          </cell>
          <cell r="G505" t="str">
            <v>420203196108012544</v>
          </cell>
        </row>
        <row r="505">
          <cell r="J505">
            <v>4.57</v>
          </cell>
          <cell r="K505">
            <v>178</v>
          </cell>
          <cell r="L505">
            <v>1</v>
          </cell>
        </row>
        <row r="505">
          <cell r="O505">
            <v>1</v>
          </cell>
        </row>
        <row r="506">
          <cell r="B506" t="str">
            <v>企业小区9-2-205</v>
          </cell>
          <cell r="C506">
            <v>52.93</v>
          </cell>
          <cell r="D506">
            <v>42985</v>
          </cell>
        </row>
        <row r="506">
          <cell r="F506" t="str">
            <v>曹桂芬</v>
          </cell>
          <cell r="G506" t="str">
            <v>420204197109234529</v>
          </cell>
          <cell r="H506" t="str">
            <v>汪杨波</v>
          </cell>
          <cell r="I506" t="str">
            <v>420202197910170054</v>
          </cell>
          <cell r="J506">
            <v>4.57</v>
          </cell>
          <cell r="K506">
            <v>197</v>
          </cell>
          <cell r="L506">
            <v>2</v>
          </cell>
        </row>
        <row r="506">
          <cell r="O506">
            <v>2</v>
          </cell>
        </row>
        <row r="507">
          <cell r="B507" t="str">
            <v>企业小区9-2-302</v>
          </cell>
          <cell r="C507">
            <v>52.93</v>
          </cell>
          <cell r="D507">
            <v>43045</v>
          </cell>
        </row>
        <row r="507">
          <cell r="F507" t="str">
            <v>凌永忠</v>
          </cell>
          <cell r="G507" t="str">
            <v>420202196809280019</v>
          </cell>
        </row>
        <row r="507">
          <cell r="J507">
            <v>4.57</v>
          </cell>
          <cell r="K507">
            <v>199</v>
          </cell>
          <cell r="L507">
            <v>1</v>
          </cell>
          <cell r="M507">
            <v>1</v>
          </cell>
        </row>
        <row r="508">
          <cell r="B508" t="str">
            <v>企业小区9-2-303</v>
          </cell>
          <cell r="C508">
            <v>47.87</v>
          </cell>
          <cell r="D508">
            <v>43034</v>
          </cell>
        </row>
        <row r="508">
          <cell r="F508" t="str">
            <v>王思源</v>
          </cell>
          <cell r="G508" t="str">
            <v>420202195105230828</v>
          </cell>
        </row>
        <row r="508">
          <cell r="J508">
            <v>4.57</v>
          </cell>
          <cell r="K508">
            <v>180</v>
          </cell>
          <cell r="L508">
            <v>1</v>
          </cell>
        </row>
        <row r="508">
          <cell r="O508">
            <v>1</v>
          </cell>
        </row>
        <row r="509">
          <cell r="B509" t="str">
            <v>企业小区9-2-304</v>
          </cell>
          <cell r="C509">
            <v>47.87</v>
          </cell>
          <cell r="D509">
            <v>43031</v>
          </cell>
        </row>
        <row r="509">
          <cell r="F509" t="str">
            <v>李细芬</v>
          </cell>
          <cell r="G509" t="str">
            <v>420202195708270060</v>
          </cell>
          <cell r="H509" t="str">
            <v>李登波</v>
          </cell>
          <cell r="I509" t="str">
            <v>420202195307150017</v>
          </cell>
          <cell r="J509">
            <v>4.57</v>
          </cell>
          <cell r="K509">
            <v>180</v>
          </cell>
          <cell r="L509">
            <v>2</v>
          </cell>
        </row>
        <row r="509">
          <cell r="O509">
            <v>2</v>
          </cell>
        </row>
        <row r="510">
          <cell r="B510" t="str">
            <v>企业小区9-2-305</v>
          </cell>
          <cell r="C510">
            <v>52.93</v>
          </cell>
          <cell r="D510">
            <v>42989</v>
          </cell>
        </row>
        <row r="510">
          <cell r="F510" t="str">
            <v>李焱</v>
          </cell>
          <cell r="G510" t="str">
            <v>420202198110020044</v>
          </cell>
          <cell r="H510" t="str">
            <v>汪程</v>
          </cell>
          <cell r="I510" t="str">
            <v>420202198201131217</v>
          </cell>
          <cell r="J510">
            <v>4.57</v>
          </cell>
          <cell r="K510">
            <v>199</v>
          </cell>
          <cell r="L510">
            <v>2</v>
          </cell>
        </row>
        <row r="510">
          <cell r="O510">
            <v>2</v>
          </cell>
        </row>
        <row r="511">
          <cell r="B511" t="str">
            <v>企业小区9-1-402</v>
          </cell>
          <cell r="C511">
            <v>53.64</v>
          </cell>
          <cell r="D511">
            <v>43984</v>
          </cell>
        </row>
        <row r="511">
          <cell r="F511" t="str">
            <v>刘旦</v>
          </cell>
          <cell r="G511" t="str">
            <v>420221196901010424</v>
          </cell>
        </row>
        <row r="511">
          <cell r="J511">
            <v>4.57</v>
          </cell>
          <cell r="K511">
            <v>204</v>
          </cell>
          <cell r="L511">
            <v>1</v>
          </cell>
        </row>
        <row r="511">
          <cell r="O511">
            <v>1</v>
          </cell>
        </row>
        <row r="512">
          <cell r="B512" t="str">
            <v>企业小区9-2-403</v>
          </cell>
          <cell r="C512">
            <v>47.87</v>
          </cell>
          <cell r="D512">
            <v>43040</v>
          </cell>
        </row>
        <row r="512">
          <cell r="F512" t="str">
            <v>周蓉贞</v>
          </cell>
          <cell r="G512" t="str">
            <v>420202197104110428</v>
          </cell>
          <cell r="H512" t="str">
            <v>盛国红</v>
          </cell>
          <cell r="I512" t="str">
            <v>420203196808203739</v>
          </cell>
          <cell r="J512">
            <v>4.57</v>
          </cell>
          <cell r="K512">
            <v>182</v>
          </cell>
          <cell r="L512">
            <v>2</v>
          </cell>
        </row>
        <row r="512">
          <cell r="O512">
            <v>2</v>
          </cell>
        </row>
        <row r="513">
          <cell r="B513" t="str">
            <v>企业小区9-2-404</v>
          </cell>
          <cell r="C513">
            <v>47.87</v>
          </cell>
          <cell r="D513">
            <v>42982</v>
          </cell>
        </row>
        <row r="513">
          <cell r="F513" t="str">
            <v>司淑芬</v>
          </cell>
          <cell r="G513" t="str">
            <v>420203197310112121</v>
          </cell>
          <cell r="H513" t="str">
            <v>孙司源</v>
          </cell>
          <cell r="I513" t="str">
            <v>420202199820250056</v>
          </cell>
          <cell r="J513">
            <v>4.57</v>
          </cell>
          <cell r="K513">
            <v>182</v>
          </cell>
          <cell r="L513">
            <v>2</v>
          </cell>
        </row>
        <row r="513">
          <cell r="O513">
            <v>2</v>
          </cell>
        </row>
        <row r="514">
          <cell r="B514" t="str">
            <v>企业小区9-2-405</v>
          </cell>
          <cell r="C514">
            <v>52.93</v>
          </cell>
          <cell r="D514">
            <v>42982</v>
          </cell>
        </row>
        <row r="514">
          <cell r="F514" t="str">
            <v>孟祥友</v>
          </cell>
          <cell r="G514" t="str">
            <v>420202195007180839</v>
          </cell>
        </row>
        <row r="514">
          <cell r="J514">
            <v>4.57</v>
          </cell>
          <cell r="K514">
            <v>201</v>
          </cell>
          <cell r="L514">
            <v>1</v>
          </cell>
        </row>
        <row r="514">
          <cell r="O514">
            <v>1</v>
          </cell>
        </row>
        <row r="515">
          <cell r="B515" t="str">
            <v>企业小区9-2-502</v>
          </cell>
          <cell r="C515">
            <v>52.4</v>
          </cell>
          <cell r="D515">
            <v>43032</v>
          </cell>
        </row>
        <row r="515">
          <cell r="F515" t="str">
            <v>罗七红</v>
          </cell>
          <cell r="G515" t="str">
            <v>42020319680723332X</v>
          </cell>
        </row>
        <row r="515">
          <cell r="J515">
            <v>4.57</v>
          </cell>
          <cell r="K515">
            <v>201</v>
          </cell>
          <cell r="L515">
            <v>1</v>
          </cell>
        </row>
        <row r="515">
          <cell r="O515">
            <v>1</v>
          </cell>
        </row>
        <row r="516">
          <cell r="B516" t="str">
            <v>企业小区9-2-503</v>
          </cell>
          <cell r="C516">
            <v>47.33</v>
          </cell>
          <cell r="D516">
            <v>43103</v>
          </cell>
        </row>
        <row r="516">
          <cell r="F516" t="str">
            <v>李立强</v>
          </cell>
          <cell r="G516" t="str">
            <v>420202195701180011</v>
          </cell>
        </row>
        <row r="516">
          <cell r="J516">
            <v>4.57</v>
          </cell>
          <cell r="K516">
            <v>182</v>
          </cell>
          <cell r="L516">
            <v>1</v>
          </cell>
        </row>
        <row r="516">
          <cell r="O516">
            <v>1</v>
          </cell>
        </row>
        <row r="517">
          <cell r="B517" t="str">
            <v>企业小区9-2-504</v>
          </cell>
          <cell r="C517">
            <v>47.33</v>
          </cell>
          <cell r="D517">
            <v>42982</v>
          </cell>
        </row>
        <row r="517">
          <cell r="F517" t="str">
            <v>彭桂珍</v>
          </cell>
          <cell r="G517" t="str">
            <v>420203196109292920</v>
          </cell>
        </row>
        <row r="517">
          <cell r="J517">
            <v>4.57</v>
          </cell>
          <cell r="K517">
            <v>182</v>
          </cell>
          <cell r="L517">
            <v>1</v>
          </cell>
        </row>
        <row r="517">
          <cell r="O517">
            <v>1</v>
          </cell>
        </row>
        <row r="518">
          <cell r="B518" t="str">
            <v>企业小区9-2-505</v>
          </cell>
          <cell r="C518">
            <v>52.4</v>
          </cell>
          <cell r="D518">
            <v>43027</v>
          </cell>
        </row>
        <row r="518">
          <cell r="F518" t="str">
            <v>董美唱</v>
          </cell>
          <cell r="G518" t="str">
            <v>420222199611022013</v>
          </cell>
        </row>
        <row r="518">
          <cell r="J518">
            <v>4.57</v>
          </cell>
          <cell r="K518">
            <v>201</v>
          </cell>
          <cell r="L518">
            <v>1</v>
          </cell>
        </row>
        <row r="518">
          <cell r="O518">
            <v>1</v>
          </cell>
        </row>
        <row r="519">
          <cell r="B519" t="str">
            <v>企业小区9-2-602</v>
          </cell>
          <cell r="C519">
            <v>52.4</v>
          </cell>
          <cell r="D519">
            <v>43032</v>
          </cell>
        </row>
        <row r="519">
          <cell r="F519" t="str">
            <v>费世洪</v>
          </cell>
          <cell r="G519" t="str">
            <v>420202196907250817</v>
          </cell>
        </row>
        <row r="519">
          <cell r="J519">
            <v>4.57</v>
          </cell>
          <cell r="K519">
            <v>205</v>
          </cell>
          <cell r="L519">
            <v>1</v>
          </cell>
        </row>
        <row r="519">
          <cell r="O519">
            <v>1</v>
          </cell>
        </row>
        <row r="520">
          <cell r="B520" t="str">
            <v>企业小区9-2-603</v>
          </cell>
          <cell r="C520">
            <v>47.33</v>
          </cell>
          <cell r="D520">
            <v>43031</v>
          </cell>
        </row>
        <row r="520">
          <cell r="F520" t="str">
            <v>陈树林</v>
          </cell>
          <cell r="G520" t="str">
            <v>420203195608062914</v>
          </cell>
        </row>
        <row r="520">
          <cell r="J520">
            <v>4.57</v>
          </cell>
          <cell r="K520">
            <v>185</v>
          </cell>
          <cell r="L520">
            <v>1</v>
          </cell>
        </row>
        <row r="520">
          <cell r="O520">
            <v>1</v>
          </cell>
        </row>
        <row r="521">
          <cell r="B521" t="str">
            <v>企业小区9-2-604</v>
          </cell>
          <cell r="C521">
            <v>47.33</v>
          </cell>
          <cell r="D521">
            <v>43034</v>
          </cell>
        </row>
        <row r="521">
          <cell r="F521" t="str">
            <v>江旭</v>
          </cell>
        </row>
        <row r="521">
          <cell r="J521">
            <v>4.57</v>
          </cell>
          <cell r="K521">
            <v>185</v>
          </cell>
        </row>
        <row r="522">
          <cell r="B522" t="str">
            <v>企业小区9-2-605</v>
          </cell>
          <cell r="C522">
            <v>52.4</v>
          </cell>
          <cell r="D522">
            <v>42984</v>
          </cell>
        </row>
        <row r="522">
          <cell r="F522" t="str">
            <v>李行贵</v>
          </cell>
          <cell r="G522" t="str">
            <v>420202195008180013</v>
          </cell>
        </row>
        <row r="522">
          <cell r="J522">
            <v>4.57</v>
          </cell>
          <cell r="K522">
            <v>205</v>
          </cell>
          <cell r="L522">
            <v>1</v>
          </cell>
          <cell r="M522">
            <v>1</v>
          </cell>
        </row>
        <row r="523">
          <cell r="B523" t="str">
            <v>企业小区9-2-702</v>
          </cell>
          <cell r="C523">
            <v>52.4</v>
          </cell>
          <cell r="D523">
            <v>42982</v>
          </cell>
        </row>
        <row r="523">
          <cell r="F523" t="str">
            <v>高桂芳</v>
          </cell>
          <cell r="G523" t="str">
            <v>420202194911140021</v>
          </cell>
        </row>
        <row r="523">
          <cell r="J523">
            <v>4.57</v>
          </cell>
          <cell r="K523">
            <v>205</v>
          </cell>
          <cell r="L523">
            <v>1</v>
          </cell>
        </row>
        <row r="523">
          <cell r="O523">
            <v>1</v>
          </cell>
        </row>
        <row r="524">
          <cell r="B524" t="str">
            <v>企业小区9-2-703</v>
          </cell>
          <cell r="C524">
            <v>47.33</v>
          </cell>
          <cell r="D524">
            <v>43033</v>
          </cell>
        </row>
        <row r="524">
          <cell r="F524" t="str">
            <v>蔡彬</v>
          </cell>
          <cell r="G524" t="str">
            <v>420202196311280126</v>
          </cell>
        </row>
        <row r="524">
          <cell r="J524">
            <v>4.57</v>
          </cell>
          <cell r="K524">
            <v>185</v>
          </cell>
          <cell r="L524">
            <v>1</v>
          </cell>
        </row>
        <row r="524">
          <cell r="O524">
            <v>1</v>
          </cell>
        </row>
        <row r="525">
          <cell r="B525" t="str">
            <v>企业小区9-2-704</v>
          </cell>
          <cell r="C525">
            <v>47.33</v>
          </cell>
          <cell r="D525">
            <v>43104</v>
          </cell>
        </row>
        <row r="525">
          <cell r="F525" t="str">
            <v>刘风枝</v>
          </cell>
          <cell r="G525" t="str">
            <v>420202196212210480</v>
          </cell>
        </row>
        <row r="525">
          <cell r="J525">
            <v>4.57</v>
          </cell>
          <cell r="K525">
            <v>185</v>
          </cell>
          <cell r="L525">
            <v>1</v>
          </cell>
        </row>
        <row r="525">
          <cell r="O525">
            <v>1</v>
          </cell>
        </row>
        <row r="526">
          <cell r="B526" t="str">
            <v>企业小区9-2-705</v>
          </cell>
          <cell r="C526">
            <v>52.4</v>
          </cell>
          <cell r="D526">
            <v>43102</v>
          </cell>
        </row>
        <row r="526">
          <cell r="F526" t="str">
            <v>张德林</v>
          </cell>
          <cell r="G526" t="str">
            <v>420202196301160016</v>
          </cell>
          <cell r="H526" t="str">
            <v>刘凤英</v>
          </cell>
          <cell r="I526" t="str">
            <v>420202193706170024</v>
          </cell>
          <cell r="J526">
            <v>4.57</v>
          </cell>
          <cell r="K526">
            <v>205</v>
          </cell>
          <cell r="L526">
            <v>2</v>
          </cell>
        </row>
        <row r="526">
          <cell r="O526">
            <v>2</v>
          </cell>
        </row>
        <row r="527">
          <cell r="B527" t="str">
            <v>企业小区9-2-802</v>
          </cell>
          <cell r="C527">
            <v>52.4</v>
          </cell>
          <cell r="D527">
            <v>43033</v>
          </cell>
        </row>
        <row r="527">
          <cell r="F527" t="str">
            <v>刘家莲</v>
          </cell>
          <cell r="G527" t="str">
            <v>420202196405181225</v>
          </cell>
        </row>
        <row r="527">
          <cell r="J527">
            <v>4.57</v>
          </cell>
          <cell r="K527">
            <v>205</v>
          </cell>
          <cell r="L527">
            <v>1</v>
          </cell>
        </row>
        <row r="527">
          <cell r="O527">
            <v>1</v>
          </cell>
        </row>
        <row r="528">
          <cell r="B528" t="str">
            <v>企业小区9-2-803</v>
          </cell>
          <cell r="C528">
            <v>47.33</v>
          </cell>
          <cell r="D528">
            <v>43031</v>
          </cell>
        </row>
        <row r="528">
          <cell r="F528" t="str">
            <v>胡美华</v>
          </cell>
          <cell r="G528" t="str">
            <v>420203196809072144</v>
          </cell>
          <cell r="H528" t="str">
            <v>苏红林</v>
          </cell>
          <cell r="I528" t="str">
            <v>420202196807091214</v>
          </cell>
          <cell r="J528">
            <v>4.57</v>
          </cell>
          <cell r="K528">
            <v>185</v>
          </cell>
          <cell r="L528">
            <v>2</v>
          </cell>
        </row>
        <row r="528">
          <cell r="O528">
            <v>2</v>
          </cell>
        </row>
        <row r="529">
          <cell r="B529" t="str">
            <v>企业小区9-2-804</v>
          </cell>
          <cell r="C529">
            <v>47.33</v>
          </cell>
          <cell r="D529">
            <v>43034</v>
          </cell>
        </row>
        <row r="529">
          <cell r="F529" t="str">
            <v>程原奇</v>
          </cell>
          <cell r="G529" t="str">
            <v>420204196010154911</v>
          </cell>
        </row>
        <row r="529">
          <cell r="J529">
            <v>4.57</v>
          </cell>
          <cell r="K529">
            <v>185</v>
          </cell>
          <cell r="L529">
            <v>1</v>
          </cell>
        </row>
        <row r="529">
          <cell r="O529">
            <v>1</v>
          </cell>
        </row>
        <row r="530">
          <cell r="B530" t="str">
            <v>企业小区9-2-805</v>
          </cell>
          <cell r="C530">
            <v>52.4</v>
          </cell>
          <cell r="D530">
            <v>43033</v>
          </cell>
        </row>
        <row r="530">
          <cell r="F530" t="str">
            <v>邵云</v>
          </cell>
          <cell r="G530" t="str">
            <v>42020319630117334X</v>
          </cell>
        </row>
        <row r="530">
          <cell r="J530">
            <v>4.57</v>
          </cell>
          <cell r="K530">
            <v>205</v>
          </cell>
          <cell r="L530">
            <v>1</v>
          </cell>
        </row>
        <row r="530">
          <cell r="O530">
            <v>1</v>
          </cell>
        </row>
        <row r="531">
          <cell r="B531" t="str">
            <v>企业小区9-2-902</v>
          </cell>
          <cell r="C531">
            <v>52.4</v>
          </cell>
          <cell r="D531">
            <v>43028</v>
          </cell>
        </row>
        <row r="531">
          <cell r="F531" t="str">
            <v>胡元芳</v>
          </cell>
          <cell r="G531" t="str">
            <v>420202195010220045</v>
          </cell>
        </row>
        <row r="531">
          <cell r="J531">
            <v>4.57</v>
          </cell>
          <cell r="K531">
            <v>205</v>
          </cell>
          <cell r="L531">
            <v>1</v>
          </cell>
        </row>
        <row r="531">
          <cell r="O531">
            <v>1</v>
          </cell>
        </row>
        <row r="532">
          <cell r="B532" t="str">
            <v>企业小区9-2-903</v>
          </cell>
          <cell r="C532">
            <v>47.33</v>
          </cell>
          <cell r="D532">
            <v>43040</v>
          </cell>
        </row>
        <row r="532">
          <cell r="F532" t="str">
            <v>李秋红</v>
          </cell>
          <cell r="G532" t="str">
            <v>420202196708101229</v>
          </cell>
        </row>
        <row r="532">
          <cell r="J532">
            <v>4.57</v>
          </cell>
          <cell r="K532">
            <v>185</v>
          </cell>
          <cell r="L532">
            <v>1</v>
          </cell>
        </row>
        <row r="532">
          <cell r="O532">
            <v>1</v>
          </cell>
        </row>
        <row r="533">
          <cell r="B533" t="str">
            <v>企业小区9-2-904</v>
          </cell>
          <cell r="C533">
            <v>47.33</v>
          </cell>
          <cell r="D533">
            <v>43045</v>
          </cell>
        </row>
        <row r="533">
          <cell r="F533" t="str">
            <v>商建华</v>
          </cell>
          <cell r="G533" t="str">
            <v>420202196610240028</v>
          </cell>
        </row>
        <row r="533">
          <cell r="J533">
            <v>4.57</v>
          </cell>
          <cell r="K533">
            <v>185</v>
          </cell>
          <cell r="L533">
            <v>1</v>
          </cell>
        </row>
        <row r="533">
          <cell r="O533">
            <v>1</v>
          </cell>
        </row>
        <row r="534">
          <cell r="B534" t="str">
            <v>企业小区9-2-905</v>
          </cell>
          <cell r="C534">
            <v>52.4</v>
          </cell>
          <cell r="D534">
            <v>43032</v>
          </cell>
        </row>
        <row r="534">
          <cell r="F534" t="str">
            <v>李红</v>
          </cell>
          <cell r="G534" t="str">
            <v>420700196907125682</v>
          </cell>
        </row>
        <row r="534">
          <cell r="J534">
            <v>4.57</v>
          </cell>
          <cell r="K534">
            <v>205</v>
          </cell>
          <cell r="L534">
            <v>1</v>
          </cell>
        </row>
        <row r="534">
          <cell r="O534">
            <v>1</v>
          </cell>
        </row>
        <row r="535">
          <cell r="B535" t="str">
            <v>企业小区9-2-1002</v>
          </cell>
          <cell r="C535">
            <v>52.4</v>
          </cell>
          <cell r="D535">
            <v>43045</v>
          </cell>
        </row>
        <row r="535">
          <cell r="F535" t="str">
            <v>黄名寅</v>
          </cell>
          <cell r="G535" t="str">
            <v>420202194310031217</v>
          </cell>
        </row>
        <row r="535">
          <cell r="J535">
            <v>4.57</v>
          </cell>
          <cell r="K535">
            <v>205</v>
          </cell>
          <cell r="L535">
            <v>1</v>
          </cell>
        </row>
        <row r="535">
          <cell r="P535">
            <v>1</v>
          </cell>
        </row>
        <row r="536">
          <cell r="B536" t="str">
            <v>企业小区9-2-1003</v>
          </cell>
          <cell r="C536">
            <v>47.33</v>
          </cell>
          <cell r="D536">
            <v>43104</v>
          </cell>
        </row>
        <row r="536">
          <cell r="F536" t="str">
            <v>纪红卫</v>
          </cell>
          <cell r="G536" t="str">
            <v>42020519651225613X</v>
          </cell>
        </row>
        <row r="536">
          <cell r="J536">
            <v>4.57</v>
          </cell>
          <cell r="K536">
            <v>185</v>
          </cell>
          <cell r="L536">
            <v>1</v>
          </cell>
        </row>
        <row r="536">
          <cell r="O536">
            <v>1</v>
          </cell>
        </row>
        <row r="537">
          <cell r="B537" t="str">
            <v>企业小区9-2-1004</v>
          </cell>
          <cell r="C537">
            <v>47.33</v>
          </cell>
          <cell r="D537">
            <v>43034</v>
          </cell>
        </row>
        <row r="537">
          <cell r="F537" t="str">
            <v>柯敏</v>
          </cell>
          <cell r="G537" t="str">
            <v>420222195909040013</v>
          </cell>
          <cell r="H537" t="str">
            <v>许红</v>
          </cell>
          <cell r="I537" t="str">
            <v>420202196608170825</v>
          </cell>
          <cell r="J537">
            <v>4.57</v>
          </cell>
          <cell r="K537">
            <v>185</v>
          </cell>
          <cell r="L537">
            <v>2</v>
          </cell>
        </row>
        <row r="537">
          <cell r="O537">
            <v>2</v>
          </cell>
        </row>
        <row r="538">
          <cell r="B538" t="str">
            <v>企业小区9-2-1005</v>
          </cell>
          <cell r="C538">
            <v>52.4</v>
          </cell>
          <cell r="D538">
            <v>43027</v>
          </cell>
        </row>
        <row r="538">
          <cell r="F538" t="str">
            <v>汪慧</v>
          </cell>
        </row>
        <row r="538">
          <cell r="J538">
            <v>4.57</v>
          </cell>
          <cell r="K538">
            <v>205</v>
          </cell>
        </row>
        <row r="539">
          <cell r="B539" t="str">
            <v>企业小区9-2-1102</v>
          </cell>
          <cell r="C539">
            <v>52.4</v>
          </cell>
          <cell r="D539">
            <v>43032</v>
          </cell>
        </row>
        <row r="539">
          <cell r="F539" t="str">
            <v>李敏强</v>
          </cell>
          <cell r="G539" t="str">
            <v>42020219511008081X</v>
          </cell>
        </row>
        <row r="539">
          <cell r="J539">
            <v>4.57</v>
          </cell>
          <cell r="K539">
            <v>205</v>
          </cell>
          <cell r="L539">
            <v>1</v>
          </cell>
        </row>
        <row r="539">
          <cell r="O539">
            <v>1</v>
          </cell>
        </row>
        <row r="540">
          <cell r="B540" t="str">
            <v>企业小区9-2-1103</v>
          </cell>
          <cell r="C540">
            <v>47.33</v>
          </cell>
          <cell r="D540">
            <v>43033</v>
          </cell>
        </row>
        <row r="540">
          <cell r="F540" t="str">
            <v>张松宝</v>
          </cell>
          <cell r="G540" t="str">
            <v>420202195402120449</v>
          </cell>
        </row>
        <row r="540">
          <cell r="J540">
            <v>4.57</v>
          </cell>
          <cell r="K540">
            <v>185</v>
          </cell>
          <cell r="L540">
            <v>1</v>
          </cell>
        </row>
        <row r="540">
          <cell r="O540">
            <v>1</v>
          </cell>
        </row>
        <row r="541">
          <cell r="B541" t="str">
            <v>企业小区9-2-1104</v>
          </cell>
          <cell r="C541">
            <v>47.33</v>
          </cell>
          <cell r="D541">
            <v>43040</v>
          </cell>
        </row>
        <row r="541">
          <cell r="F541" t="str">
            <v>刘勇</v>
          </cell>
          <cell r="G541" t="str">
            <v>420202195501250011</v>
          </cell>
        </row>
        <row r="541">
          <cell r="J541">
            <v>4.57</v>
          </cell>
          <cell r="K541">
            <v>185</v>
          </cell>
          <cell r="L541">
            <v>1</v>
          </cell>
        </row>
        <row r="541">
          <cell r="O541">
            <v>1</v>
          </cell>
        </row>
        <row r="542">
          <cell r="B542" t="str">
            <v>企业小区9-2-1105</v>
          </cell>
          <cell r="C542">
            <v>52.4</v>
          </cell>
          <cell r="D542">
            <v>43033</v>
          </cell>
        </row>
        <row r="542">
          <cell r="F542" t="str">
            <v>费世琪</v>
          </cell>
          <cell r="G542" t="str">
            <v>420203196904072118</v>
          </cell>
        </row>
        <row r="542">
          <cell r="J542">
            <v>4.57</v>
          </cell>
          <cell r="K542">
            <v>205</v>
          </cell>
          <cell r="L542">
            <v>1</v>
          </cell>
        </row>
        <row r="542">
          <cell r="O542">
            <v>1</v>
          </cell>
        </row>
        <row r="543">
          <cell r="B543" t="str">
            <v>企业小区9-2-1202</v>
          </cell>
          <cell r="C543">
            <v>52.4</v>
          </cell>
          <cell r="D543">
            <v>43046</v>
          </cell>
        </row>
        <row r="543">
          <cell r="F543" t="str">
            <v>谢国兴</v>
          </cell>
          <cell r="G543" t="str">
            <v>420700196604294999</v>
          </cell>
        </row>
        <row r="543">
          <cell r="J543">
            <v>4.57</v>
          </cell>
          <cell r="K543">
            <v>205</v>
          </cell>
          <cell r="L543">
            <v>1</v>
          </cell>
        </row>
        <row r="543">
          <cell r="O543">
            <v>1</v>
          </cell>
        </row>
        <row r="544">
          <cell r="B544" t="str">
            <v>企业小区9-2-1203</v>
          </cell>
          <cell r="C544">
            <v>47.33</v>
          </cell>
          <cell r="D544">
            <v>43034</v>
          </cell>
        </row>
        <row r="544">
          <cell r="F544" t="str">
            <v>吴汉华</v>
          </cell>
        </row>
        <row r="544">
          <cell r="J544">
            <v>4.57</v>
          </cell>
          <cell r="K544">
            <v>185</v>
          </cell>
        </row>
        <row r="545">
          <cell r="B545" t="str">
            <v>企业小区9-1-1204</v>
          </cell>
          <cell r="C545">
            <v>47.97</v>
          </cell>
          <cell r="D545">
            <v>43949</v>
          </cell>
        </row>
        <row r="545">
          <cell r="F545" t="str">
            <v>徐三春</v>
          </cell>
          <cell r="G545" t="str">
            <v>420205196404095746</v>
          </cell>
        </row>
        <row r="545">
          <cell r="J545">
            <v>4.57</v>
          </cell>
          <cell r="K545">
            <v>188</v>
          </cell>
          <cell r="L545">
            <v>1</v>
          </cell>
        </row>
        <row r="545">
          <cell r="O545">
            <v>1</v>
          </cell>
        </row>
        <row r="546">
          <cell r="B546" t="str">
            <v>企业小区9-2-1205</v>
          </cell>
          <cell r="C546">
            <v>52.4</v>
          </cell>
          <cell r="D546">
            <v>42983</v>
          </cell>
        </row>
        <row r="546">
          <cell r="F546" t="str">
            <v>徐照明</v>
          </cell>
          <cell r="G546" t="str">
            <v>420202196603081233</v>
          </cell>
        </row>
        <row r="546">
          <cell r="J546">
            <v>4.57</v>
          </cell>
          <cell r="K546">
            <v>205</v>
          </cell>
          <cell r="L546">
            <v>1</v>
          </cell>
        </row>
        <row r="546">
          <cell r="O546">
            <v>1</v>
          </cell>
        </row>
        <row r="547">
          <cell r="B547" t="str">
            <v>企业小区9-1-1302</v>
          </cell>
          <cell r="C547">
            <v>53.11</v>
          </cell>
          <cell r="D547">
            <v>43984</v>
          </cell>
        </row>
        <row r="547">
          <cell r="F547" t="str">
            <v>杨燕萍</v>
          </cell>
          <cell r="G547" t="str">
            <v>420203196506222926</v>
          </cell>
          <cell r="H547" t="str">
            <v>翁杨</v>
          </cell>
          <cell r="I547" t="str">
            <v>420202198808160030</v>
          </cell>
          <cell r="J547">
            <v>4.57</v>
          </cell>
          <cell r="K547">
            <v>208</v>
          </cell>
          <cell r="L547">
            <v>2</v>
          </cell>
        </row>
        <row r="547">
          <cell r="O547">
            <v>2</v>
          </cell>
        </row>
        <row r="548">
          <cell r="B548" t="str">
            <v>企业小区9-2-1303</v>
          </cell>
          <cell r="C548">
            <v>47.33</v>
          </cell>
          <cell r="D548">
            <v>43372</v>
          </cell>
        </row>
        <row r="548">
          <cell r="F548" t="str">
            <v>黄丽敏</v>
          </cell>
          <cell r="G548" t="str">
            <v>420204196008084520</v>
          </cell>
        </row>
        <row r="548">
          <cell r="J548">
            <v>4.57</v>
          </cell>
          <cell r="K548">
            <v>185</v>
          </cell>
          <cell r="L548">
            <v>1</v>
          </cell>
        </row>
        <row r="548">
          <cell r="O548">
            <v>1</v>
          </cell>
        </row>
        <row r="549">
          <cell r="B549" t="str">
            <v>企业小区9-2-1304</v>
          </cell>
          <cell r="C549">
            <v>47.33</v>
          </cell>
          <cell r="D549">
            <v>43032</v>
          </cell>
        </row>
        <row r="549">
          <cell r="F549" t="str">
            <v>李冲</v>
          </cell>
          <cell r="G549" t="str">
            <v>420222198808182438</v>
          </cell>
          <cell r="H549" t="str">
            <v>蒋文明</v>
          </cell>
          <cell r="I549" t="str">
            <v>420204199106306821</v>
          </cell>
          <cell r="J549">
            <v>4.57</v>
          </cell>
          <cell r="K549">
            <v>185</v>
          </cell>
          <cell r="L549">
            <v>2</v>
          </cell>
        </row>
        <row r="549">
          <cell r="O549">
            <v>2</v>
          </cell>
        </row>
        <row r="550">
          <cell r="B550" t="str">
            <v>企业小区9-2-1305</v>
          </cell>
          <cell r="C550">
            <v>52.4</v>
          </cell>
          <cell r="D550">
            <v>43032</v>
          </cell>
        </row>
        <row r="550">
          <cell r="F550" t="str">
            <v>韩福玲</v>
          </cell>
          <cell r="G550" t="str">
            <v>420204196311124927</v>
          </cell>
        </row>
        <row r="550">
          <cell r="J550">
            <v>4.57</v>
          </cell>
          <cell r="K550">
            <v>205</v>
          </cell>
          <cell r="L550">
            <v>1</v>
          </cell>
        </row>
        <row r="550">
          <cell r="O550">
            <v>1</v>
          </cell>
        </row>
        <row r="551">
          <cell r="B551" t="str">
            <v>企业小区9-2-1402</v>
          </cell>
          <cell r="C551">
            <v>52.4</v>
          </cell>
          <cell r="D551">
            <v>43032</v>
          </cell>
        </row>
        <row r="551">
          <cell r="F551" t="str">
            <v>王毅</v>
          </cell>
          <cell r="G551" t="str">
            <v>420202196612301218</v>
          </cell>
        </row>
        <row r="551">
          <cell r="J551">
            <v>4.57</v>
          </cell>
          <cell r="K551">
            <v>205</v>
          </cell>
          <cell r="L551">
            <v>1</v>
          </cell>
          <cell r="M551">
            <v>1</v>
          </cell>
        </row>
        <row r="552">
          <cell r="B552" t="str">
            <v>企业小区9-2-1403</v>
          </cell>
          <cell r="C552">
            <v>47.33</v>
          </cell>
          <cell r="D552">
            <v>43034</v>
          </cell>
        </row>
        <row r="552">
          <cell r="F552" t="str">
            <v>张萍</v>
          </cell>
        </row>
        <row r="552">
          <cell r="J552">
            <v>4.57</v>
          </cell>
          <cell r="K552">
            <v>185</v>
          </cell>
        </row>
        <row r="553">
          <cell r="B553" t="str">
            <v>企业小区9-2-1404</v>
          </cell>
          <cell r="C553">
            <v>47.33</v>
          </cell>
          <cell r="D553">
            <v>42984</v>
          </cell>
        </row>
        <row r="553">
          <cell r="F553" t="str">
            <v>柳学明</v>
          </cell>
        </row>
        <row r="553">
          <cell r="J553">
            <v>4.57</v>
          </cell>
          <cell r="K553">
            <v>185</v>
          </cell>
        </row>
        <row r="554">
          <cell r="B554" t="str">
            <v>企业小区9-2-1405</v>
          </cell>
          <cell r="C554">
            <v>52.4</v>
          </cell>
          <cell r="D554">
            <v>43033</v>
          </cell>
        </row>
        <row r="554">
          <cell r="F554" t="str">
            <v>吕明</v>
          </cell>
          <cell r="G554" t="str">
            <v>420221196710010421</v>
          </cell>
        </row>
        <row r="554">
          <cell r="J554">
            <v>4.57</v>
          </cell>
          <cell r="K554">
            <v>205</v>
          </cell>
          <cell r="L554">
            <v>1</v>
          </cell>
        </row>
        <row r="554">
          <cell r="O554">
            <v>1</v>
          </cell>
        </row>
        <row r="555">
          <cell r="B555" t="str">
            <v>企业小区9-2-1502</v>
          </cell>
          <cell r="C555">
            <v>52.4</v>
          </cell>
          <cell r="D555">
            <v>43032</v>
          </cell>
        </row>
        <row r="555">
          <cell r="F555" t="str">
            <v>杨容珍</v>
          </cell>
          <cell r="G555" t="str">
            <v>420202196201300827</v>
          </cell>
          <cell r="H555" t="str">
            <v>吴琼
吕又平</v>
          </cell>
          <cell r="I555" t="str">
            <v>420202198802190060
420281198505108417</v>
          </cell>
          <cell r="J555">
            <v>4.57</v>
          </cell>
          <cell r="K555">
            <v>205</v>
          </cell>
          <cell r="L555">
            <v>3</v>
          </cell>
        </row>
        <row r="555">
          <cell r="O555">
            <v>3</v>
          </cell>
        </row>
        <row r="556">
          <cell r="B556" t="str">
            <v>企业小区9-2-1503</v>
          </cell>
          <cell r="C556">
            <v>47.33</v>
          </cell>
          <cell r="D556">
            <v>43028</v>
          </cell>
        </row>
        <row r="556">
          <cell r="J556">
            <v>4.57</v>
          </cell>
          <cell r="K556">
            <v>185</v>
          </cell>
        </row>
        <row r="557">
          <cell r="B557" t="str">
            <v>企业小区9-2-1504</v>
          </cell>
          <cell r="C557">
            <v>47.33</v>
          </cell>
          <cell r="D557">
            <v>43031</v>
          </cell>
        </row>
        <row r="557">
          <cell r="F557" t="str">
            <v>安波</v>
          </cell>
          <cell r="G557" t="str">
            <v>420202196805241610</v>
          </cell>
        </row>
        <row r="557">
          <cell r="J557">
            <v>4.57</v>
          </cell>
          <cell r="K557">
            <v>185</v>
          </cell>
          <cell r="L557">
            <v>1</v>
          </cell>
        </row>
        <row r="557">
          <cell r="O557">
            <v>1</v>
          </cell>
        </row>
        <row r="558">
          <cell r="B558" t="str">
            <v>企业小区9-2-1505</v>
          </cell>
          <cell r="C558">
            <v>52.4</v>
          </cell>
          <cell r="D558">
            <v>42986</v>
          </cell>
        </row>
        <row r="558">
          <cell r="F558" t="str">
            <v>蔡晓梅</v>
          </cell>
          <cell r="G558" t="str">
            <v>420202197209100023</v>
          </cell>
        </row>
        <row r="558">
          <cell r="J558">
            <v>4.57</v>
          </cell>
          <cell r="K558">
            <v>205</v>
          </cell>
          <cell r="L558">
            <v>1</v>
          </cell>
        </row>
        <row r="558">
          <cell r="O558">
            <v>1</v>
          </cell>
        </row>
        <row r="559">
          <cell r="B559" t="str">
            <v>企业小区9-1-1602</v>
          </cell>
          <cell r="C559">
            <v>53.11</v>
          </cell>
          <cell r="D559">
            <v>42982</v>
          </cell>
        </row>
        <row r="559">
          <cell r="F559" t="str">
            <v>潘云东</v>
          </cell>
          <cell r="G559" t="str">
            <v>420203195612112937</v>
          </cell>
          <cell r="H559" t="str">
            <v>潘星</v>
          </cell>
          <cell r="I559" t="str">
            <v>420203199210222912</v>
          </cell>
          <cell r="J559">
            <v>4.57</v>
          </cell>
          <cell r="K559">
            <v>208</v>
          </cell>
          <cell r="L559">
            <v>2</v>
          </cell>
          <cell r="M559">
            <v>1</v>
          </cell>
        </row>
        <row r="560">
          <cell r="B560" t="str">
            <v>企业小区9-2-1603</v>
          </cell>
          <cell r="C560">
            <v>47.33</v>
          </cell>
          <cell r="D560">
            <v>43031</v>
          </cell>
        </row>
        <row r="560">
          <cell r="F560" t="str">
            <v>毕庶英</v>
          </cell>
          <cell r="G560" t="str">
            <v>420203195705252920</v>
          </cell>
        </row>
        <row r="560">
          <cell r="J560">
            <v>4.57</v>
          </cell>
          <cell r="K560">
            <v>185</v>
          </cell>
          <cell r="L560">
            <v>1</v>
          </cell>
        </row>
        <row r="560">
          <cell r="O560">
            <v>1</v>
          </cell>
        </row>
        <row r="561">
          <cell r="B561" t="str">
            <v>企业小区9-2-1604</v>
          </cell>
          <cell r="C561">
            <v>47.33</v>
          </cell>
          <cell r="D561">
            <v>43373</v>
          </cell>
        </row>
        <row r="561">
          <cell r="F561" t="str">
            <v>卢朝红</v>
          </cell>
          <cell r="G561" t="str">
            <v>420202195804280824</v>
          </cell>
        </row>
        <row r="561">
          <cell r="J561">
            <v>4.57</v>
          </cell>
          <cell r="K561">
            <v>185</v>
          </cell>
          <cell r="L561">
            <v>1</v>
          </cell>
        </row>
        <row r="561">
          <cell r="O561">
            <v>1</v>
          </cell>
        </row>
        <row r="562">
          <cell r="B562" t="str">
            <v>企业小区9-2-1605</v>
          </cell>
          <cell r="C562">
            <v>52.4</v>
          </cell>
          <cell r="D562">
            <v>43032</v>
          </cell>
        </row>
        <row r="562">
          <cell r="F562" t="str">
            <v>李向东</v>
          </cell>
          <cell r="G562" t="str">
            <v>42070019621219493X</v>
          </cell>
        </row>
        <row r="562">
          <cell r="J562">
            <v>4.57</v>
          </cell>
          <cell r="K562">
            <v>205</v>
          </cell>
          <cell r="L562">
            <v>1</v>
          </cell>
        </row>
        <row r="562">
          <cell r="O562">
            <v>1</v>
          </cell>
        </row>
        <row r="563">
          <cell r="B563" t="str">
            <v>企业小区9-2-1702</v>
          </cell>
          <cell r="C563">
            <v>52.4</v>
          </cell>
          <cell r="D563">
            <v>43373</v>
          </cell>
        </row>
        <row r="563">
          <cell r="F563" t="str">
            <v>曹立新</v>
          </cell>
          <cell r="G563" t="str">
            <v>420203196309102554</v>
          </cell>
        </row>
        <row r="563">
          <cell r="J563">
            <v>4.57</v>
          </cell>
          <cell r="K563">
            <v>205</v>
          </cell>
          <cell r="L563">
            <v>1</v>
          </cell>
        </row>
        <row r="563">
          <cell r="O563">
            <v>1</v>
          </cell>
        </row>
        <row r="564">
          <cell r="B564" t="str">
            <v>企业小区9-2-1703</v>
          </cell>
          <cell r="C564">
            <v>47.33</v>
          </cell>
          <cell r="D564">
            <v>43019</v>
          </cell>
        </row>
        <row r="564">
          <cell r="F564" t="str">
            <v>张自才</v>
          </cell>
          <cell r="G564" t="str">
            <v>420202195801150012</v>
          </cell>
        </row>
        <row r="564">
          <cell r="J564">
            <v>4.57</v>
          </cell>
          <cell r="K564">
            <v>185</v>
          </cell>
          <cell r="L564">
            <v>1</v>
          </cell>
        </row>
        <row r="564">
          <cell r="O564">
            <v>1</v>
          </cell>
        </row>
        <row r="565">
          <cell r="B565" t="str">
            <v>企业小区9-2-1704</v>
          </cell>
          <cell r="C565">
            <v>47.33</v>
          </cell>
          <cell r="D565">
            <v>43028</v>
          </cell>
        </row>
        <row r="565">
          <cell r="F565" t="str">
            <v>盛先花</v>
          </cell>
        </row>
        <row r="565">
          <cell r="J565">
            <v>4.57</v>
          </cell>
          <cell r="K565">
            <v>185</v>
          </cell>
        </row>
        <row r="566">
          <cell r="B566" t="str">
            <v>企业小区9-2-1705</v>
          </cell>
          <cell r="C566">
            <v>52.4</v>
          </cell>
          <cell r="D566">
            <v>43028</v>
          </cell>
        </row>
        <row r="566">
          <cell r="F566" t="str">
            <v>张巧云</v>
          </cell>
          <cell r="G566" t="str">
            <v>420203195010153723</v>
          </cell>
        </row>
        <row r="566">
          <cell r="J566">
            <v>4.57</v>
          </cell>
          <cell r="K566">
            <v>205</v>
          </cell>
          <cell r="L566">
            <v>1</v>
          </cell>
        </row>
        <row r="566">
          <cell r="O566">
            <v>1</v>
          </cell>
        </row>
        <row r="567">
          <cell r="B567" t="str">
            <v>企业小区9-2-1802</v>
          </cell>
          <cell r="C567">
            <v>52.4</v>
          </cell>
          <cell r="D567">
            <v>43102</v>
          </cell>
        </row>
        <row r="567">
          <cell r="F567" t="str">
            <v>苏凤霞</v>
          </cell>
          <cell r="G567" t="str">
            <v>420202196212100424</v>
          </cell>
        </row>
        <row r="567">
          <cell r="J567">
            <v>4.57</v>
          </cell>
          <cell r="K567">
            <v>193</v>
          </cell>
          <cell r="L567">
            <v>1</v>
          </cell>
        </row>
        <row r="567">
          <cell r="O567">
            <v>1</v>
          </cell>
        </row>
        <row r="568">
          <cell r="B568" t="str">
            <v>企业小区9-2-1803</v>
          </cell>
          <cell r="C568">
            <v>47.33</v>
          </cell>
          <cell r="D568">
            <v>43373</v>
          </cell>
        </row>
        <row r="568">
          <cell r="F568" t="str">
            <v>龚爱枝</v>
          </cell>
          <cell r="G568" t="str">
            <v>420203195611302122</v>
          </cell>
        </row>
        <row r="568">
          <cell r="J568">
            <v>4.57</v>
          </cell>
          <cell r="K568">
            <v>175</v>
          </cell>
          <cell r="L568">
            <v>1</v>
          </cell>
        </row>
        <row r="568">
          <cell r="O568">
            <v>1</v>
          </cell>
        </row>
        <row r="569">
          <cell r="B569" t="str">
            <v>企业小区9-2-1804</v>
          </cell>
          <cell r="C569">
            <v>47.33</v>
          </cell>
          <cell r="D569">
            <v>43032</v>
          </cell>
        </row>
        <row r="569">
          <cell r="F569" t="str">
            <v>王臣</v>
          </cell>
          <cell r="G569" t="str">
            <v>420222198708020167</v>
          </cell>
        </row>
        <row r="569">
          <cell r="J569">
            <v>4.57</v>
          </cell>
          <cell r="K569">
            <v>175</v>
          </cell>
          <cell r="L569">
            <v>1</v>
          </cell>
        </row>
        <row r="569">
          <cell r="O569">
            <v>1</v>
          </cell>
        </row>
        <row r="570">
          <cell r="B570" t="str">
            <v>企业小区9-2-1805</v>
          </cell>
          <cell r="C570">
            <v>52.4</v>
          </cell>
          <cell r="D570">
            <v>43031</v>
          </cell>
        </row>
        <row r="570">
          <cell r="F570" t="str">
            <v>郑双</v>
          </cell>
          <cell r="G570" t="str">
            <v>420202196707180842</v>
          </cell>
        </row>
        <row r="570">
          <cell r="J570">
            <v>4.57</v>
          </cell>
          <cell r="K570">
            <v>193</v>
          </cell>
          <cell r="L570">
            <v>1</v>
          </cell>
        </row>
        <row r="570">
          <cell r="O570">
            <v>1</v>
          </cell>
        </row>
        <row r="571">
          <cell r="B571" t="str">
            <v>企业小区9-2-402</v>
          </cell>
          <cell r="C571">
            <v>52.93</v>
          </cell>
          <cell r="D571">
            <v>43102</v>
          </cell>
        </row>
        <row r="571">
          <cell r="F571" t="str">
            <v>姜金林</v>
          </cell>
          <cell r="G571" t="str">
            <v>420221195411221611</v>
          </cell>
          <cell r="H571" t="str">
            <v>吴梅红</v>
          </cell>
          <cell r="I571" t="str">
            <v>420203196110162920</v>
          </cell>
          <cell r="J571">
            <v>4.57</v>
          </cell>
          <cell r="K571">
            <v>201</v>
          </cell>
          <cell r="L571">
            <v>2</v>
          </cell>
        </row>
        <row r="571">
          <cell r="O571">
            <v>2</v>
          </cell>
        </row>
        <row r="572">
          <cell r="B572" t="str">
            <v>企业小区9-1-403</v>
          </cell>
          <cell r="C572">
            <v>48.51</v>
          </cell>
          <cell r="D572">
            <v>43003</v>
          </cell>
        </row>
        <row r="572">
          <cell r="F572" t="str">
            <v>芦启国</v>
          </cell>
          <cell r="G572" t="str">
            <v>42020319600223291X</v>
          </cell>
        </row>
        <row r="572">
          <cell r="J572">
            <v>4.57</v>
          </cell>
          <cell r="K572">
            <v>184</v>
          </cell>
          <cell r="L572">
            <v>1</v>
          </cell>
        </row>
        <row r="572">
          <cell r="O572">
            <v>1</v>
          </cell>
        </row>
        <row r="573">
          <cell r="B573" t="str">
            <v>企业小区9-1-404</v>
          </cell>
          <cell r="C573">
            <v>48.51</v>
          </cell>
          <cell r="D573">
            <v>43104</v>
          </cell>
        </row>
        <row r="573">
          <cell r="F573" t="str">
            <v>叶六林</v>
          </cell>
          <cell r="G573" t="str">
            <v>42020219600401002X</v>
          </cell>
        </row>
        <row r="573">
          <cell r="J573">
            <v>4.57</v>
          </cell>
          <cell r="K573">
            <v>184</v>
          </cell>
          <cell r="L573">
            <v>1</v>
          </cell>
        </row>
        <row r="573">
          <cell r="O573">
            <v>1</v>
          </cell>
        </row>
        <row r="574">
          <cell r="B574" t="str">
            <v>企业小区9-1-405</v>
          </cell>
          <cell r="C574">
            <v>53.64</v>
          </cell>
          <cell r="D574">
            <v>43104</v>
          </cell>
        </row>
        <row r="574">
          <cell r="F574" t="str">
            <v>朱端洲</v>
          </cell>
          <cell r="G574" t="str">
            <v>420203195405032934</v>
          </cell>
        </row>
        <row r="574">
          <cell r="J574">
            <v>4.57</v>
          </cell>
          <cell r="K574">
            <v>204</v>
          </cell>
          <cell r="L574">
            <v>1</v>
          </cell>
        </row>
        <row r="574">
          <cell r="O574">
            <v>1</v>
          </cell>
        </row>
        <row r="575">
          <cell r="B575" t="str">
            <v>企业小区9-1-502</v>
          </cell>
          <cell r="C575">
            <v>53.11</v>
          </cell>
          <cell r="D575">
            <v>44354</v>
          </cell>
        </row>
        <row r="575">
          <cell r="F575" t="str">
            <v>张好转</v>
          </cell>
          <cell r="G575" t="str">
            <v>420202196305180022</v>
          </cell>
        </row>
        <row r="575">
          <cell r="J575">
            <v>4.57</v>
          </cell>
          <cell r="K575">
            <v>204</v>
          </cell>
          <cell r="L575">
            <v>1</v>
          </cell>
        </row>
        <row r="575">
          <cell r="O575">
            <v>1</v>
          </cell>
        </row>
        <row r="576">
          <cell r="B576" t="str">
            <v>企业小区9-1-503</v>
          </cell>
          <cell r="C576">
            <v>47.97</v>
          </cell>
          <cell r="D576">
            <v>43000</v>
          </cell>
        </row>
        <row r="576">
          <cell r="F576" t="str">
            <v>陈爱枝</v>
          </cell>
          <cell r="G576" t="str">
            <v>420203195107113349</v>
          </cell>
        </row>
        <row r="576">
          <cell r="J576">
            <v>4.57</v>
          </cell>
          <cell r="K576">
            <v>184</v>
          </cell>
          <cell r="L576">
            <v>1</v>
          </cell>
          <cell r="M576">
            <v>1</v>
          </cell>
        </row>
        <row r="577">
          <cell r="B577" t="str">
            <v>企业小区9-1-504</v>
          </cell>
          <cell r="C577">
            <v>47.97</v>
          </cell>
          <cell r="D577">
            <v>43104</v>
          </cell>
        </row>
        <row r="577">
          <cell r="F577" t="str">
            <v>汪贤霞</v>
          </cell>
        </row>
        <row r="577">
          <cell r="J577">
            <v>4.57</v>
          </cell>
          <cell r="K577">
            <v>184</v>
          </cell>
        </row>
        <row r="578">
          <cell r="B578" t="str">
            <v>企业小区9-1-505</v>
          </cell>
          <cell r="C578">
            <v>53.11</v>
          </cell>
          <cell r="D578">
            <v>43103</v>
          </cell>
        </row>
        <row r="578">
          <cell r="F578" t="str">
            <v>王金晶</v>
          </cell>
          <cell r="G578" t="str">
            <v>420281199111290425</v>
          </cell>
          <cell r="H578" t="str">
            <v>刘汐檬</v>
          </cell>
          <cell r="I578" t="str">
            <v>42020220181013002X</v>
          </cell>
          <cell r="J578">
            <v>4.57</v>
          </cell>
          <cell r="K578">
            <v>204</v>
          </cell>
          <cell r="L578">
            <v>2</v>
          </cell>
        </row>
        <row r="578">
          <cell r="O578">
            <v>2</v>
          </cell>
        </row>
        <row r="579">
          <cell r="B579" t="str">
            <v>企业小区9-1-602</v>
          </cell>
          <cell r="C579">
            <v>53.11</v>
          </cell>
          <cell r="D579">
            <v>42982</v>
          </cell>
        </row>
        <row r="579">
          <cell r="F579" t="str">
            <v>陶惠萍</v>
          </cell>
          <cell r="G579" t="str">
            <v>42020319630830252X</v>
          </cell>
        </row>
        <row r="579">
          <cell r="J579">
            <v>4.57</v>
          </cell>
          <cell r="K579">
            <v>208</v>
          </cell>
          <cell r="L579">
            <v>1</v>
          </cell>
        </row>
        <row r="579">
          <cell r="O579">
            <v>1</v>
          </cell>
        </row>
        <row r="580">
          <cell r="B580" t="str">
            <v>企业小区9-1-603</v>
          </cell>
          <cell r="C580">
            <v>47.97</v>
          </cell>
          <cell r="D580">
            <v>43006</v>
          </cell>
        </row>
        <row r="580">
          <cell r="F580" t="str">
            <v>郭唐义</v>
          </cell>
          <cell r="G580" t="str">
            <v>420203196906103352</v>
          </cell>
        </row>
        <row r="580">
          <cell r="J580">
            <v>4.57</v>
          </cell>
          <cell r="K580">
            <v>188</v>
          </cell>
          <cell r="L580">
            <v>1</v>
          </cell>
          <cell r="M580">
            <v>1</v>
          </cell>
        </row>
        <row r="581">
          <cell r="B581" t="str">
            <v>企业小区9-1-604</v>
          </cell>
          <cell r="C581">
            <v>47.97</v>
          </cell>
          <cell r="D581">
            <v>43340</v>
          </cell>
        </row>
        <row r="581">
          <cell r="F581" t="str">
            <v>张建国</v>
          </cell>
          <cell r="G581" t="str">
            <v>420202197011200010</v>
          </cell>
        </row>
        <row r="581">
          <cell r="J581">
            <v>4.57</v>
          </cell>
          <cell r="K581">
            <v>188</v>
          </cell>
          <cell r="L581">
            <v>1</v>
          </cell>
        </row>
        <row r="581">
          <cell r="O581">
            <v>1</v>
          </cell>
        </row>
        <row r="582">
          <cell r="B582" t="str">
            <v>企业小区9-1-605</v>
          </cell>
          <cell r="C582">
            <v>53.11</v>
          </cell>
          <cell r="D582">
            <v>43028</v>
          </cell>
        </row>
        <row r="582">
          <cell r="F582" t="str">
            <v>贾亮</v>
          </cell>
          <cell r="G582" t="str">
            <v>420202197206060097</v>
          </cell>
          <cell r="H582" t="str">
            <v>王晓丽</v>
          </cell>
          <cell r="I582" t="str">
            <v>420202194811200066</v>
          </cell>
          <cell r="J582">
            <v>4.57</v>
          </cell>
          <cell r="K582">
            <v>208</v>
          </cell>
          <cell r="L582">
            <v>2</v>
          </cell>
        </row>
        <row r="582">
          <cell r="O582">
            <v>0</v>
          </cell>
        </row>
        <row r="583">
          <cell r="B583" t="str">
            <v>企业小区9-1-702</v>
          </cell>
          <cell r="C583">
            <v>53.11</v>
          </cell>
          <cell r="D583">
            <v>43003</v>
          </cell>
        </row>
        <row r="583">
          <cell r="F583" t="str">
            <v>曾咏保</v>
          </cell>
          <cell r="G583" t="str">
            <v>420203196901133755</v>
          </cell>
        </row>
        <row r="583">
          <cell r="J583">
            <v>4.57</v>
          </cell>
          <cell r="K583">
            <v>208</v>
          </cell>
          <cell r="L583">
            <v>1</v>
          </cell>
          <cell r="M583">
            <v>1</v>
          </cell>
        </row>
        <row r="584">
          <cell r="B584" t="str">
            <v>企业小区9-1-703</v>
          </cell>
          <cell r="C584">
            <v>47.97</v>
          </cell>
          <cell r="D584">
            <v>43122</v>
          </cell>
        </row>
        <row r="584">
          <cell r="F584" t="str">
            <v>熊春生</v>
          </cell>
          <cell r="G584" t="str">
            <v>420203196301052935</v>
          </cell>
          <cell r="H584" t="str">
            <v>吴桂珍</v>
          </cell>
          <cell r="I584" t="str">
            <v>42020319620505296X</v>
          </cell>
          <cell r="J584">
            <v>4.57</v>
          </cell>
          <cell r="K584">
            <v>188</v>
          </cell>
          <cell r="L584">
            <v>2</v>
          </cell>
        </row>
        <row r="584">
          <cell r="O584">
            <v>2</v>
          </cell>
        </row>
        <row r="585">
          <cell r="B585" t="str">
            <v>企业小区9-1-704</v>
          </cell>
          <cell r="C585">
            <v>47.97</v>
          </cell>
          <cell r="D585">
            <v>43102</v>
          </cell>
        </row>
        <row r="585">
          <cell r="F585" t="str">
            <v>伍海清</v>
          </cell>
          <cell r="G585" t="str">
            <v>420202195908290410</v>
          </cell>
        </row>
        <row r="585">
          <cell r="J585">
            <v>4.57</v>
          </cell>
          <cell r="K585">
            <v>188</v>
          </cell>
          <cell r="L585">
            <v>1</v>
          </cell>
        </row>
        <row r="585">
          <cell r="O585">
            <v>1</v>
          </cell>
        </row>
        <row r="586">
          <cell r="B586" t="str">
            <v>企业小区9-1-705</v>
          </cell>
          <cell r="C586">
            <v>53.11</v>
          </cell>
          <cell r="D586">
            <v>43103</v>
          </cell>
        </row>
        <row r="586">
          <cell r="F586" t="str">
            <v>尹恒</v>
          </cell>
          <cell r="G586" t="str">
            <v>420203195812183713</v>
          </cell>
        </row>
        <row r="586">
          <cell r="J586">
            <v>4.57</v>
          </cell>
          <cell r="K586">
            <v>208</v>
          </cell>
          <cell r="L586">
            <v>1</v>
          </cell>
        </row>
        <row r="586">
          <cell r="O586">
            <v>1</v>
          </cell>
        </row>
        <row r="587">
          <cell r="B587" t="str">
            <v>企业小区9-1-802</v>
          </cell>
          <cell r="C587">
            <v>53.11</v>
          </cell>
          <cell r="D587">
            <v>43003</v>
          </cell>
        </row>
        <row r="587">
          <cell r="F587" t="str">
            <v>莫金山</v>
          </cell>
        </row>
        <row r="587">
          <cell r="J587">
            <v>4.57</v>
          </cell>
          <cell r="K587">
            <v>208</v>
          </cell>
        </row>
        <row r="588">
          <cell r="B588" t="str">
            <v>企业小区9-1-803</v>
          </cell>
          <cell r="C588">
            <v>47.97</v>
          </cell>
          <cell r="D588">
            <v>43034</v>
          </cell>
        </row>
        <row r="588">
          <cell r="F588" t="str">
            <v>刘天明</v>
          </cell>
          <cell r="G588" t="str">
            <v>42020319661114291X</v>
          </cell>
          <cell r="H588" t="str">
            <v>苏秋珍</v>
          </cell>
          <cell r="I588" t="str">
            <v>422129196811042163</v>
          </cell>
          <cell r="J588">
            <v>4.57</v>
          </cell>
          <cell r="K588">
            <v>188</v>
          </cell>
          <cell r="L588">
            <v>1</v>
          </cell>
        </row>
        <row r="588">
          <cell r="O588">
            <v>1</v>
          </cell>
        </row>
        <row r="589">
          <cell r="B589" t="str">
            <v>企业小区9-1-804</v>
          </cell>
          <cell r="C589">
            <v>47.97</v>
          </cell>
          <cell r="D589">
            <v>43102</v>
          </cell>
        </row>
        <row r="589">
          <cell r="F589" t="str">
            <v>张连义</v>
          </cell>
        </row>
        <row r="589">
          <cell r="J589">
            <v>4.57</v>
          </cell>
          <cell r="K589">
            <v>188</v>
          </cell>
        </row>
        <row r="590">
          <cell r="B590" t="str">
            <v>企业小区9-1-805</v>
          </cell>
          <cell r="C590">
            <v>53.11</v>
          </cell>
          <cell r="D590">
            <v>43104</v>
          </cell>
        </row>
        <row r="590">
          <cell r="F590" t="str">
            <v>夏桂芳</v>
          </cell>
          <cell r="G590" t="str">
            <v>420202196609130024</v>
          </cell>
        </row>
        <row r="590">
          <cell r="J590">
            <v>4.57</v>
          </cell>
          <cell r="K590">
            <v>208</v>
          </cell>
          <cell r="L590">
            <v>1</v>
          </cell>
        </row>
        <row r="590">
          <cell r="O590">
            <v>1</v>
          </cell>
        </row>
        <row r="591">
          <cell r="B591" t="str">
            <v>企业小区9-1-902</v>
          </cell>
          <cell r="C591">
            <v>53.11</v>
          </cell>
          <cell r="D591">
            <v>42983</v>
          </cell>
        </row>
        <row r="591">
          <cell r="F591" t="str">
            <v>万新民</v>
          </cell>
          <cell r="G591" t="str">
            <v>420203196712183710</v>
          </cell>
        </row>
        <row r="591">
          <cell r="J591">
            <v>4.57</v>
          </cell>
          <cell r="K591">
            <v>208</v>
          </cell>
          <cell r="L591">
            <v>1</v>
          </cell>
        </row>
        <row r="591">
          <cell r="O591">
            <v>1</v>
          </cell>
        </row>
        <row r="592">
          <cell r="B592" t="str">
            <v>企业小区9-1-903</v>
          </cell>
          <cell r="C592">
            <v>47.97</v>
          </cell>
          <cell r="D592">
            <v>43003</v>
          </cell>
        </row>
        <row r="592">
          <cell r="F592" t="str">
            <v>黄太平</v>
          </cell>
          <cell r="G592" t="str">
            <v>42020319591217331X</v>
          </cell>
        </row>
        <row r="592">
          <cell r="J592">
            <v>4.57</v>
          </cell>
          <cell r="K592">
            <v>188</v>
          </cell>
          <cell r="L592">
            <v>1</v>
          </cell>
          <cell r="M592">
            <v>1</v>
          </cell>
        </row>
        <row r="593">
          <cell r="B593" t="str">
            <v>企业小区9-1-904</v>
          </cell>
          <cell r="C593">
            <v>47.97</v>
          </cell>
          <cell r="D593">
            <v>43104</v>
          </cell>
        </row>
        <row r="593">
          <cell r="F593" t="str">
            <v>曹传珍</v>
          </cell>
          <cell r="G593" t="str">
            <v>420122196302050521</v>
          </cell>
        </row>
        <row r="593">
          <cell r="J593">
            <v>4.57</v>
          </cell>
          <cell r="K593">
            <v>188</v>
          </cell>
          <cell r="L593">
            <v>1</v>
          </cell>
        </row>
        <row r="593">
          <cell r="O593">
            <v>1</v>
          </cell>
        </row>
        <row r="594">
          <cell r="B594" t="str">
            <v>企业小区9-1-905</v>
          </cell>
          <cell r="C594">
            <v>53.11</v>
          </cell>
          <cell r="D594">
            <v>43104</v>
          </cell>
        </row>
        <row r="594">
          <cell r="F594" t="str">
            <v>乔凤兰</v>
          </cell>
          <cell r="G594" t="str">
            <v>420203196804262141</v>
          </cell>
        </row>
        <row r="594">
          <cell r="J594">
            <v>4.57</v>
          </cell>
          <cell r="K594">
            <v>208</v>
          </cell>
          <cell r="L594">
            <v>1</v>
          </cell>
        </row>
        <row r="594">
          <cell r="O594">
            <v>1</v>
          </cell>
        </row>
        <row r="595">
          <cell r="B595" t="str">
            <v>企业小区9-1-1002</v>
          </cell>
          <cell r="C595">
            <v>53.11</v>
          </cell>
          <cell r="D595">
            <v>42983</v>
          </cell>
        </row>
        <row r="595">
          <cell r="F595" t="str">
            <v>李从年</v>
          </cell>
          <cell r="G595" t="str">
            <v>420203195501012570</v>
          </cell>
        </row>
        <row r="595">
          <cell r="J595">
            <v>4.57</v>
          </cell>
          <cell r="K595">
            <v>208</v>
          </cell>
          <cell r="L595">
            <v>1</v>
          </cell>
        </row>
        <row r="595">
          <cell r="O595">
            <v>1</v>
          </cell>
        </row>
        <row r="596">
          <cell r="B596" t="str">
            <v>企业小区9-1-1003</v>
          </cell>
          <cell r="C596">
            <v>47.97</v>
          </cell>
          <cell r="D596">
            <v>44354</v>
          </cell>
        </row>
        <row r="596">
          <cell r="F596" t="str">
            <v>陆银仙</v>
          </cell>
          <cell r="G596" t="str">
            <v>420221196508260021</v>
          </cell>
        </row>
        <row r="596">
          <cell r="J596">
            <v>4.57</v>
          </cell>
          <cell r="K596">
            <v>188</v>
          </cell>
          <cell r="L596">
            <v>1</v>
          </cell>
        </row>
        <row r="596">
          <cell r="O596">
            <v>1</v>
          </cell>
        </row>
        <row r="597">
          <cell r="B597" t="str">
            <v>企业小区9-1-1004</v>
          </cell>
          <cell r="C597">
            <v>47.97</v>
          </cell>
          <cell r="D597">
            <v>43103</v>
          </cell>
        </row>
        <row r="597">
          <cell r="F597" t="str">
            <v>黄水珍</v>
          </cell>
          <cell r="G597" t="str">
            <v>420202195706230049</v>
          </cell>
        </row>
        <row r="597">
          <cell r="J597">
            <v>4.57</v>
          </cell>
          <cell r="K597">
            <v>188</v>
          </cell>
          <cell r="L597">
            <v>1</v>
          </cell>
        </row>
        <row r="597">
          <cell r="O597">
            <v>1</v>
          </cell>
        </row>
        <row r="598">
          <cell r="B598" t="str">
            <v>企业小区9-1-1005</v>
          </cell>
          <cell r="C598">
            <v>53.11</v>
          </cell>
          <cell r="D598">
            <v>43102</v>
          </cell>
        </row>
        <row r="598">
          <cell r="F598" t="str">
            <v>高佑喜</v>
          </cell>
          <cell r="G598" t="str">
            <v>420203195310242939</v>
          </cell>
        </row>
        <row r="598">
          <cell r="J598">
            <v>4.57</v>
          </cell>
          <cell r="K598">
            <v>208</v>
          </cell>
          <cell r="L598">
            <v>1</v>
          </cell>
        </row>
        <row r="598">
          <cell r="O598">
            <v>1</v>
          </cell>
        </row>
        <row r="599">
          <cell r="B599" t="str">
            <v>企业小区9-1-1102</v>
          </cell>
          <cell r="C599">
            <v>53.11</v>
          </cell>
          <cell r="D599">
            <v>43000</v>
          </cell>
        </row>
        <row r="599">
          <cell r="F599" t="str">
            <v>熊汉华</v>
          </cell>
          <cell r="G599" t="str">
            <v>420203195312252137</v>
          </cell>
        </row>
        <row r="599">
          <cell r="J599">
            <v>4.57</v>
          </cell>
          <cell r="K599">
            <v>208</v>
          </cell>
          <cell r="L599">
            <v>1</v>
          </cell>
          <cell r="M599">
            <v>1</v>
          </cell>
        </row>
        <row r="600">
          <cell r="B600" t="str">
            <v>企业小区9-1-1103</v>
          </cell>
          <cell r="C600">
            <v>47.97</v>
          </cell>
          <cell r="D600">
            <v>43373</v>
          </cell>
        </row>
        <row r="600">
          <cell r="F600" t="str">
            <v>石建华</v>
          </cell>
          <cell r="G600" t="str">
            <v>420202195211130011</v>
          </cell>
        </row>
        <row r="600">
          <cell r="J600">
            <v>4.57</v>
          </cell>
          <cell r="K600">
            <v>188</v>
          </cell>
          <cell r="L600">
            <v>1</v>
          </cell>
        </row>
        <row r="600">
          <cell r="O600">
            <v>1</v>
          </cell>
        </row>
        <row r="601">
          <cell r="B601" t="str">
            <v>企业小区9-1-1104</v>
          </cell>
          <cell r="C601">
            <v>47.97</v>
          </cell>
          <cell r="D601">
            <v>43102</v>
          </cell>
        </row>
        <row r="601">
          <cell r="F601" t="str">
            <v>罗群</v>
          </cell>
          <cell r="G601" t="str">
            <v>420202197002110419</v>
          </cell>
        </row>
        <row r="601">
          <cell r="J601">
            <v>4.57</v>
          </cell>
          <cell r="K601">
            <v>188</v>
          </cell>
          <cell r="L601">
            <v>1</v>
          </cell>
          <cell r="M601">
            <v>1</v>
          </cell>
        </row>
        <row r="602">
          <cell r="B602" t="str">
            <v>企业小区9-1-1105</v>
          </cell>
          <cell r="C602">
            <v>53.11</v>
          </cell>
          <cell r="D602">
            <v>43103</v>
          </cell>
        </row>
        <row r="602">
          <cell r="F602" t="str">
            <v>赵立清</v>
          </cell>
        </row>
        <row r="602">
          <cell r="J602">
            <v>4.57</v>
          </cell>
          <cell r="K602">
            <v>208</v>
          </cell>
        </row>
        <row r="603">
          <cell r="B603" t="str">
            <v>企业小区9-1-1202</v>
          </cell>
          <cell r="C603">
            <v>53.11</v>
          </cell>
          <cell r="D603">
            <v>42979</v>
          </cell>
        </row>
        <row r="603">
          <cell r="F603" t="str">
            <v>杨秋玲</v>
          </cell>
          <cell r="G603" t="str">
            <v>420203197709052589</v>
          </cell>
        </row>
        <row r="603">
          <cell r="J603">
            <v>4.57</v>
          </cell>
          <cell r="K603">
            <v>208</v>
          </cell>
          <cell r="L603">
            <v>1</v>
          </cell>
          <cell r="M603">
            <v>1</v>
          </cell>
        </row>
        <row r="604">
          <cell r="B604" t="str">
            <v>企业小区9-1-1203</v>
          </cell>
          <cell r="C604">
            <v>47.97</v>
          </cell>
          <cell r="D604">
            <v>43373</v>
          </cell>
        </row>
        <row r="604">
          <cell r="F604" t="str">
            <v>詹国莲</v>
          </cell>
          <cell r="G604" t="str">
            <v>420202197205120422</v>
          </cell>
        </row>
        <row r="604">
          <cell r="J604">
            <v>4.57</v>
          </cell>
          <cell r="K604">
            <v>188</v>
          </cell>
          <cell r="L604">
            <v>1</v>
          </cell>
        </row>
        <row r="604">
          <cell r="O604">
            <v>1</v>
          </cell>
        </row>
        <row r="605">
          <cell r="B605" t="str">
            <v>企业小区9-2-1204</v>
          </cell>
          <cell r="C605">
            <v>47.33</v>
          </cell>
          <cell r="D605">
            <v>42983</v>
          </cell>
        </row>
        <row r="605">
          <cell r="F605" t="str">
            <v>程杨春</v>
          </cell>
          <cell r="G605" t="str">
            <v>420202196203020044</v>
          </cell>
        </row>
        <row r="605">
          <cell r="J605">
            <v>4.57</v>
          </cell>
          <cell r="K605">
            <v>185</v>
          </cell>
          <cell r="L605">
            <v>1</v>
          </cell>
        </row>
        <row r="605">
          <cell r="O605">
            <v>1</v>
          </cell>
        </row>
        <row r="606">
          <cell r="B606" t="str">
            <v>企业小区9-1-1205</v>
          </cell>
          <cell r="C606">
            <v>53.11</v>
          </cell>
          <cell r="D606">
            <v>43103</v>
          </cell>
        </row>
        <row r="606">
          <cell r="F606" t="str">
            <v>李群</v>
          </cell>
          <cell r="G606" t="str">
            <v>420202196912140022</v>
          </cell>
        </row>
        <row r="606">
          <cell r="J606">
            <v>4.57</v>
          </cell>
          <cell r="K606">
            <v>208</v>
          </cell>
          <cell r="L606">
            <v>1</v>
          </cell>
        </row>
        <row r="606">
          <cell r="O606">
            <v>1</v>
          </cell>
        </row>
        <row r="607">
          <cell r="B607" t="str">
            <v>企业小区9-2-1302</v>
          </cell>
          <cell r="C607">
            <v>52.4</v>
          </cell>
          <cell r="D607">
            <v>43344</v>
          </cell>
        </row>
        <row r="607">
          <cell r="F607" t="str">
            <v>谈三良</v>
          </cell>
        </row>
        <row r="607">
          <cell r="J607">
            <v>4.57</v>
          </cell>
          <cell r="K607">
            <v>205</v>
          </cell>
        </row>
        <row r="608">
          <cell r="B608" t="str">
            <v>企业小区9-1-1303</v>
          </cell>
          <cell r="C608">
            <v>47.97</v>
          </cell>
          <cell r="D608">
            <v>42982</v>
          </cell>
        </row>
        <row r="608">
          <cell r="F608" t="str">
            <v>李珍惠</v>
          </cell>
          <cell r="G608" t="str">
            <v>420203195909242126</v>
          </cell>
        </row>
        <row r="608">
          <cell r="J608">
            <v>4.57</v>
          </cell>
          <cell r="K608">
            <v>188</v>
          </cell>
          <cell r="L608">
            <v>1</v>
          </cell>
        </row>
        <row r="608">
          <cell r="O608">
            <v>1</v>
          </cell>
        </row>
        <row r="609">
          <cell r="B609" t="str">
            <v>企业小区9-1-1304</v>
          </cell>
          <cell r="C609">
            <v>47.97</v>
          </cell>
          <cell r="D609">
            <v>43104</v>
          </cell>
        </row>
        <row r="609">
          <cell r="F609" t="str">
            <v>曹美新</v>
          </cell>
          <cell r="G609" t="str">
            <v>420281196912064627</v>
          </cell>
        </row>
        <row r="609">
          <cell r="J609">
            <v>4.57</v>
          </cell>
          <cell r="K609">
            <v>188</v>
          </cell>
          <cell r="L609">
            <v>1</v>
          </cell>
        </row>
        <row r="609">
          <cell r="O609">
            <v>1</v>
          </cell>
        </row>
        <row r="610">
          <cell r="B610" t="str">
            <v>企业小区9-1-1305</v>
          </cell>
          <cell r="C610">
            <v>53.11</v>
          </cell>
          <cell r="D610">
            <v>43102</v>
          </cell>
        </row>
        <row r="610">
          <cell r="F610" t="str">
            <v>陈婷</v>
          </cell>
          <cell r="G610" t="str">
            <v>420704198806155588</v>
          </cell>
        </row>
        <row r="610">
          <cell r="J610">
            <v>4.57</v>
          </cell>
          <cell r="K610">
            <v>208</v>
          </cell>
          <cell r="L610">
            <v>1</v>
          </cell>
        </row>
        <row r="610">
          <cell r="O610">
            <v>0</v>
          </cell>
        </row>
        <row r="611">
          <cell r="B611" t="str">
            <v>企业小区9-1-1402</v>
          </cell>
          <cell r="C611">
            <v>53.11</v>
          </cell>
          <cell r="D611">
            <v>43038</v>
          </cell>
        </row>
        <row r="611">
          <cell r="F611" t="str">
            <v>毕庶成</v>
          </cell>
          <cell r="G611" t="str">
            <v>420203196308232939</v>
          </cell>
        </row>
        <row r="611">
          <cell r="J611">
            <v>4.57</v>
          </cell>
          <cell r="K611">
            <v>208</v>
          </cell>
          <cell r="L611">
            <v>1</v>
          </cell>
          <cell r="M611">
            <v>1</v>
          </cell>
        </row>
        <row r="612">
          <cell r="B612" t="str">
            <v>企业小区9-1-1403</v>
          </cell>
          <cell r="C612">
            <v>47.97</v>
          </cell>
          <cell r="D612">
            <v>43124</v>
          </cell>
        </row>
        <row r="612">
          <cell r="F612" t="str">
            <v>丁亮</v>
          </cell>
          <cell r="G612" t="str">
            <v>420203197710103718</v>
          </cell>
        </row>
        <row r="612">
          <cell r="J612">
            <v>4.57</v>
          </cell>
          <cell r="K612">
            <v>188</v>
          </cell>
          <cell r="L612">
            <v>1</v>
          </cell>
        </row>
        <row r="612">
          <cell r="O612">
            <v>1</v>
          </cell>
        </row>
        <row r="613">
          <cell r="B613" t="str">
            <v>企业小区9-1-1404</v>
          </cell>
          <cell r="C613">
            <v>47.97</v>
          </cell>
          <cell r="D613">
            <v>43104</v>
          </cell>
        </row>
        <row r="613">
          <cell r="F613" t="str">
            <v>成静</v>
          </cell>
          <cell r="G613" t="str">
            <v>420205196305296147</v>
          </cell>
        </row>
        <row r="613">
          <cell r="J613">
            <v>4.57</v>
          </cell>
          <cell r="K613">
            <v>188</v>
          </cell>
          <cell r="L613">
            <v>1</v>
          </cell>
        </row>
        <row r="613">
          <cell r="O613">
            <v>1</v>
          </cell>
        </row>
        <row r="614">
          <cell r="B614" t="str">
            <v>企业小区9-1-1405</v>
          </cell>
          <cell r="C614">
            <v>53.11</v>
          </cell>
          <cell r="D614">
            <v>43103</v>
          </cell>
        </row>
        <row r="614">
          <cell r="F614" t="str">
            <v>陈丽</v>
          </cell>
        </row>
        <row r="614">
          <cell r="J614">
            <v>4.57</v>
          </cell>
          <cell r="K614">
            <v>208</v>
          </cell>
        </row>
        <row r="615">
          <cell r="B615" t="str">
            <v>企业小区9-1-1502</v>
          </cell>
          <cell r="C615">
            <v>53.11</v>
          </cell>
          <cell r="D615">
            <v>43003</v>
          </cell>
        </row>
        <row r="615">
          <cell r="F615" t="str">
            <v>郭春梅</v>
          </cell>
          <cell r="G615" t="str">
            <v>420221196302048025</v>
          </cell>
        </row>
        <row r="615">
          <cell r="J615">
            <v>4.57</v>
          </cell>
          <cell r="K615">
            <v>208</v>
          </cell>
          <cell r="L615">
            <v>1</v>
          </cell>
          <cell r="M615">
            <v>1</v>
          </cell>
        </row>
        <row r="616">
          <cell r="B616" t="str">
            <v>企业小区9-1-1503</v>
          </cell>
          <cell r="C616">
            <v>47.97</v>
          </cell>
          <cell r="D616">
            <v>43003</v>
          </cell>
        </row>
        <row r="616">
          <cell r="F616" t="str">
            <v>张翔</v>
          </cell>
          <cell r="G616" t="str">
            <v>420203197008132543</v>
          </cell>
        </row>
        <row r="616">
          <cell r="J616">
            <v>4.57</v>
          </cell>
          <cell r="K616">
            <v>188</v>
          </cell>
          <cell r="L616">
            <v>1</v>
          </cell>
        </row>
        <row r="616">
          <cell r="O616">
            <v>1</v>
          </cell>
        </row>
        <row r="617">
          <cell r="B617" t="str">
            <v>企业小区9-1-1504</v>
          </cell>
          <cell r="C617">
            <v>47.97</v>
          </cell>
          <cell r="D617">
            <v>43102</v>
          </cell>
        </row>
        <row r="617">
          <cell r="F617" t="str">
            <v>刘香春</v>
          </cell>
          <cell r="G617" t="str">
            <v>42212719690318174X</v>
          </cell>
        </row>
        <row r="617">
          <cell r="J617">
            <v>4.57</v>
          </cell>
          <cell r="K617">
            <v>188</v>
          </cell>
          <cell r="L617">
            <v>1</v>
          </cell>
        </row>
        <row r="617">
          <cell r="O617">
            <v>1</v>
          </cell>
        </row>
        <row r="618">
          <cell r="B618" t="str">
            <v>企业小区9-1-1505</v>
          </cell>
          <cell r="C618">
            <v>53.11</v>
          </cell>
          <cell r="D618">
            <v>43108</v>
          </cell>
        </row>
        <row r="618">
          <cell r="F618" t="str">
            <v>尹腊梅</v>
          </cell>
          <cell r="G618" t="str">
            <v>420203196812016127</v>
          </cell>
          <cell r="H618" t="str">
            <v>黄加娥</v>
          </cell>
          <cell r="I618" t="str">
            <v>420221193611282428</v>
          </cell>
          <cell r="J618">
            <v>4.57</v>
          </cell>
          <cell r="K618">
            <v>208</v>
          </cell>
          <cell r="L618">
            <v>2</v>
          </cell>
        </row>
        <row r="618">
          <cell r="O618">
            <v>2</v>
          </cell>
        </row>
        <row r="619">
          <cell r="B619" t="str">
            <v>企业小区9-2-1602</v>
          </cell>
          <cell r="C619">
            <v>52.4</v>
          </cell>
          <cell r="D619">
            <v>43950</v>
          </cell>
        </row>
        <row r="619">
          <cell r="F619" t="str">
            <v>王惠芬</v>
          </cell>
        </row>
        <row r="619">
          <cell r="J619">
            <v>4.57</v>
          </cell>
          <cell r="K619">
            <v>205</v>
          </cell>
        </row>
        <row r="620">
          <cell r="B620" t="str">
            <v>企业小区9-1-1603</v>
          </cell>
          <cell r="C620">
            <v>47.97</v>
          </cell>
          <cell r="D620">
            <v>43004</v>
          </cell>
        </row>
        <row r="620">
          <cell r="F620" t="str">
            <v>宗良仲</v>
          </cell>
          <cell r="G620" t="str">
            <v>42020419580215451X</v>
          </cell>
        </row>
        <row r="620">
          <cell r="J620">
            <v>4.57</v>
          </cell>
          <cell r="K620">
            <v>188</v>
          </cell>
          <cell r="L620">
            <v>1</v>
          </cell>
        </row>
        <row r="620">
          <cell r="O620">
            <v>1</v>
          </cell>
        </row>
        <row r="621">
          <cell r="B621" t="str">
            <v>企业小区9-1-1604</v>
          </cell>
          <cell r="C621">
            <v>47.97</v>
          </cell>
          <cell r="D621">
            <v>43105</v>
          </cell>
        </row>
        <row r="621">
          <cell r="F621" t="str">
            <v>何永正</v>
          </cell>
        </row>
        <row r="621">
          <cell r="J621">
            <v>4.57</v>
          </cell>
          <cell r="K621">
            <v>188</v>
          </cell>
        </row>
        <row r="622">
          <cell r="B622" t="str">
            <v>企业小区9-1-1605</v>
          </cell>
          <cell r="C622">
            <v>53.11</v>
          </cell>
          <cell r="D622">
            <v>43096</v>
          </cell>
        </row>
        <row r="622">
          <cell r="F622" t="str">
            <v>李剑玉</v>
          </cell>
          <cell r="G622" t="str">
            <v>420202196511220021</v>
          </cell>
        </row>
        <row r="622">
          <cell r="J622">
            <v>4.57</v>
          </cell>
          <cell r="K622">
            <v>208</v>
          </cell>
          <cell r="L622">
            <v>1</v>
          </cell>
        </row>
        <row r="622">
          <cell r="O622">
            <v>1</v>
          </cell>
        </row>
        <row r="623">
          <cell r="B623" t="str">
            <v>企业小区9-1-1702</v>
          </cell>
          <cell r="C623">
            <v>53.11</v>
          </cell>
          <cell r="D623">
            <v>43003</v>
          </cell>
        </row>
        <row r="623">
          <cell r="F623" t="str">
            <v>黄大松</v>
          </cell>
        </row>
        <row r="623">
          <cell r="J623">
            <v>4.57</v>
          </cell>
          <cell r="K623">
            <v>208</v>
          </cell>
        </row>
        <row r="624">
          <cell r="B624" t="str">
            <v>企业小区9-1-1703</v>
          </cell>
          <cell r="C624">
            <v>47.97</v>
          </cell>
          <cell r="D624">
            <v>43052</v>
          </cell>
        </row>
        <row r="624">
          <cell r="F624" t="str">
            <v>李太文</v>
          </cell>
          <cell r="G624" t="str">
            <v>420203196008072152</v>
          </cell>
        </row>
        <row r="624">
          <cell r="J624">
            <v>4.57</v>
          </cell>
          <cell r="K624">
            <v>188</v>
          </cell>
          <cell r="L624">
            <v>1</v>
          </cell>
          <cell r="M624">
            <v>1</v>
          </cell>
        </row>
        <row r="625">
          <cell r="B625" t="str">
            <v>企业小区9-1-1704</v>
          </cell>
          <cell r="C625">
            <v>47.97</v>
          </cell>
          <cell r="D625">
            <v>43104</v>
          </cell>
        </row>
        <row r="625">
          <cell r="F625" t="str">
            <v>祁恩泽</v>
          </cell>
          <cell r="G625" t="str">
            <v>420202197610140830</v>
          </cell>
          <cell r="H625" t="str">
            <v>祁向阳
司艳芬</v>
          </cell>
          <cell r="I625" t="str">
            <v>420202195105130819
420202195102080828</v>
          </cell>
          <cell r="J625">
            <v>4.57</v>
          </cell>
          <cell r="K625">
            <v>188</v>
          </cell>
          <cell r="L625">
            <v>3</v>
          </cell>
        </row>
        <row r="625">
          <cell r="O625">
            <v>3</v>
          </cell>
        </row>
        <row r="626">
          <cell r="B626" t="str">
            <v>企业小区9-1-1705</v>
          </cell>
          <cell r="C626">
            <v>53.11</v>
          </cell>
          <cell r="D626">
            <v>43102</v>
          </cell>
        </row>
        <row r="626">
          <cell r="F626" t="str">
            <v>刘志毛</v>
          </cell>
          <cell r="G626" t="str">
            <v>420203195411133379</v>
          </cell>
        </row>
        <row r="626">
          <cell r="J626">
            <v>4.57</v>
          </cell>
          <cell r="K626">
            <v>208</v>
          </cell>
          <cell r="L626">
            <v>1</v>
          </cell>
        </row>
        <row r="626">
          <cell r="P626">
            <v>1</v>
          </cell>
        </row>
        <row r="627">
          <cell r="B627" t="str">
            <v>企业小区9-1-1802</v>
          </cell>
          <cell r="C627">
            <v>53.11</v>
          </cell>
          <cell r="D627">
            <v>43003</v>
          </cell>
        </row>
        <row r="627">
          <cell r="F627" t="str">
            <v>杨建国</v>
          </cell>
          <cell r="G627" t="str">
            <v>420202195508030812</v>
          </cell>
        </row>
        <row r="627">
          <cell r="J627">
            <v>4.57</v>
          </cell>
          <cell r="K627">
            <v>196</v>
          </cell>
          <cell r="L627">
            <v>1</v>
          </cell>
        </row>
        <row r="627">
          <cell r="O627">
            <v>1</v>
          </cell>
        </row>
        <row r="628">
          <cell r="B628" t="str">
            <v>企业小区9-1-1803</v>
          </cell>
          <cell r="C628">
            <v>47.97</v>
          </cell>
          <cell r="D628">
            <v>43373</v>
          </cell>
        </row>
        <row r="628">
          <cell r="F628" t="str">
            <v>罗红云</v>
          </cell>
          <cell r="G628" t="str">
            <v>420203196604252125</v>
          </cell>
        </row>
        <row r="628">
          <cell r="J628">
            <v>4.57</v>
          </cell>
          <cell r="K628">
            <v>177</v>
          </cell>
          <cell r="L628">
            <v>1</v>
          </cell>
        </row>
        <row r="628">
          <cell r="O628">
            <v>1</v>
          </cell>
        </row>
        <row r="629">
          <cell r="B629" t="str">
            <v>企业小区9-1-1804</v>
          </cell>
          <cell r="C629">
            <v>47.97</v>
          </cell>
          <cell r="D629">
            <v>43103</v>
          </cell>
        </row>
        <row r="629">
          <cell r="F629" t="str">
            <v>黄少兰</v>
          </cell>
          <cell r="G629" t="str">
            <v>420202195608240820</v>
          </cell>
        </row>
        <row r="629">
          <cell r="J629">
            <v>4.57</v>
          </cell>
          <cell r="K629">
            <v>177</v>
          </cell>
          <cell r="L629">
            <v>1</v>
          </cell>
        </row>
        <row r="629">
          <cell r="O629">
            <v>1</v>
          </cell>
        </row>
        <row r="630">
          <cell r="B630" t="str">
            <v>企业小区9-1-1805</v>
          </cell>
          <cell r="C630">
            <v>53.11</v>
          </cell>
          <cell r="D630">
            <v>43102</v>
          </cell>
        </row>
        <row r="630">
          <cell r="F630" t="str">
            <v>辛旭</v>
          </cell>
          <cell r="G630" t="str">
            <v>420202199006110837</v>
          </cell>
        </row>
        <row r="630">
          <cell r="J630">
            <v>4.57</v>
          </cell>
          <cell r="K630">
            <v>196</v>
          </cell>
          <cell r="L630">
            <v>1</v>
          </cell>
        </row>
        <row r="630">
          <cell r="O630">
            <v>1</v>
          </cell>
        </row>
        <row r="631">
          <cell r="B631" t="str">
            <v>企业小区4-1-403</v>
          </cell>
          <cell r="C631">
            <v>58.14</v>
          </cell>
          <cell r="D631">
            <v>44581</v>
          </cell>
        </row>
        <row r="631">
          <cell r="F631" t="str">
            <v>黎传容</v>
          </cell>
          <cell r="G631" t="str">
            <v>450922198510090980</v>
          </cell>
          <cell r="H631" t="str">
            <v>王威博
王钰淇</v>
          </cell>
          <cell r="I631" t="str">
            <v>420281201006038033
420281200706198025</v>
          </cell>
          <cell r="J631">
            <v>4.57</v>
          </cell>
          <cell r="K631">
            <v>221</v>
          </cell>
          <cell r="L631">
            <v>3</v>
          </cell>
          <cell r="M631">
            <v>3</v>
          </cell>
        </row>
        <row r="632">
          <cell r="B632" t="str">
            <v>企业小区4-2-204</v>
          </cell>
          <cell r="C632">
            <v>58.7</v>
          </cell>
          <cell r="D632">
            <v>0</v>
          </cell>
        </row>
        <row r="632">
          <cell r="J632">
            <v>4.57</v>
          </cell>
          <cell r="K632">
            <v>218</v>
          </cell>
        </row>
        <row r="633">
          <cell r="B633" t="str">
            <v>企业小区4-1-401</v>
          </cell>
          <cell r="C633">
            <v>57.36</v>
          </cell>
          <cell r="D633">
            <v>43567</v>
          </cell>
        </row>
        <row r="633">
          <cell r="F633" t="str">
            <v>倪承发</v>
          </cell>
          <cell r="G633" t="str">
            <v>420222195404029716</v>
          </cell>
          <cell r="H633" t="str">
            <v>刘冬艾
倪泽华</v>
          </cell>
          <cell r="I633" t="str">
            <v>420222195711057223
420222199412177215</v>
          </cell>
          <cell r="J633">
            <v>4.57</v>
          </cell>
          <cell r="K633">
            <v>218</v>
          </cell>
          <cell r="L633">
            <v>3</v>
          </cell>
          <cell r="M633">
            <v>1</v>
          </cell>
        </row>
        <row r="634">
          <cell r="B634" t="str">
            <v>企业小区4-1-402</v>
          </cell>
          <cell r="C634">
            <v>57.39</v>
          </cell>
          <cell r="D634">
            <v>43124</v>
          </cell>
        </row>
        <row r="634">
          <cell r="F634" t="str">
            <v>李凤英</v>
          </cell>
          <cell r="G634" t="str">
            <v>422327197203031244</v>
          </cell>
          <cell r="H634" t="str">
            <v>杨启明</v>
          </cell>
          <cell r="I634" t="str">
            <v>420202199509051288</v>
          </cell>
          <cell r="J634">
            <v>4.57</v>
          </cell>
          <cell r="K634">
            <v>218</v>
          </cell>
          <cell r="L634">
            <v>2</v>
          </cell>
        </row>
        <row r="634">
          <cell r="O634">
            <v>2</v>
          </cell>
        </row>
        <row r="635">
          <cell r="B635" t="str">
            <v>企业小区4-1-404</v>
          </cell>
          <cell r="C635">
            <v>58.7</v>
          </cell>
          <cell r="D635">
            <v>43119</v>
          </cell>
        </row>
        <row r="635">
          <cell r="F635" t="str">
            <v>黄传应</v>
          </cell>
          <cell r="G635" t="str">
            <v>420205194510296139</v>
          </cell>
          <cell r="H635" t="str">
            <v>刘桂先
黄玉</v>
          </cell>
          <cell r="I635" t="str">
            <v>420205195003236128
420205197705086231</v>
          </cell>
          <cell r="J635">
            <v>4.57</v>
          </cell>
          <cell r="K635">
            <v>223</v>
          </cell>
          <cell r="L635">
            <v>3</v>
          </cell>
        </row>
        <row r="635">
          <cell r="O635">
            <v>3</v>
          </cell>
        </row>
        <row r="636">
          <cell r="B636" t="str">
            <v>企业小区4-1-501</v>
          </cell>
          <cell r="C636">
            <v>57.36</v>
          </cell>
          <cell r="D636">
            <v>43118</v>
          </cell>
        </row>
        <row r="636">
          <cell r="F636" t="str">
            <v>孙琴</v>
          </cell>
          <cell r="G636" t="str">
            <v>420202195710151220</v>
          </cell>
          <cell r="H636" t="str">
            <v>赵菊仙</v>
          </cell>
          <cell r="I636" t="str">
            <v>42020219370920082X</v>
          </cell>
          <cell r="J636">
            <v>4.57</v>
          </cell>
          <cell r="K636">
            <v>220</v>
          </cell>
          <cell r="L636">
            <v>2</v>
          </cell>
        </row>
        <row r="636">
          <cell r="O636">
            <v>2</v>
          </cell>
        </row>
        <row r="637">
          <cell r="B637" t="str">
            <v>企业小区4-1-502</v>
          </cell>
          <cell r="C637">
            <v>57.39</v>
          </cell>
          <cell r="D637">
            <v>43035</v>
          </cell>
        </row>
        <row r="637">
          <cell r="F637" t="str">
            <v>徐桂生</v>
          </cell>
          <cell r="G637" t="str">
            <v>420203196712032111</v>
          </cell>
          <cell r="H637" t="str">
            <v>毛青容</v>
          </cell>
          <cell r="I637" t="str">
            <v>420205197508066143</v>
          </cell>
          <cell r="J637">
            <v>4.57</v>
          </cell>
          <cell r="K637">
            <v>220</v>
          </cell>
          <cell r="L637">
            <v>2</v>
          </cell>
          <cell r="M637">
            <v>2</v>
          </cell>
        </row>
        <row r="638">
          <cell r="B638" t="str">
            <v>企业小区4-1-503</v>
          </cell>
          <cell r="C638">
            <v>58.14</v>
          </cell>
          <cell r="D638">
            <v>43452</v>
          </cell>
        </row>
        <row r="638">
          <cell r="F638" t="str">
            <v>向守定</v>
          </cell>
          <cell r="G638" t="str">
            <v>420222197505091032</v>
          </cell>
          <cell r="H638" t="str">
            <v>李常云
向海涛</v>
          </cell>
          <cell r="I638" t="str">
            <v>420222197212101102
420222200102131014</v>
          </cell>
          <cell r="J638">
            <v>4.57</v>
          </cell>
          <cell r="K638">
            <v>223</v>
          </cell>
          <cell r="L638">
            <v>3</v>
          </cell>
          <cell r="M638">
            <v>0</v>
          </cell>
        </row>
        <row r="639">
          <cell r="B639" t="str">
            <v>企业小区4-1-504</v>
          </cell>
          <cell r="C639">
            <v>58.7</v>
          </cell>
          <cell r="D639">
            <v>43452</v>
          </cell>
        </row>
        <row r="639">
          <cell r="F639" t="str">
            <v>左文才</v>
          </cell>
          <cell r="G639" t="str">
            <v>420222193712131019</v>
          </cell>
          <cell r="H639" t="str">
            <v>刘春兰</v>
          </cell>
          <cell r="I639" t="str">
            <v>420222194410011040</v>
          </cell>
          <cell r="J639">
            <v>4.57</v>
          </cell>
          <cell r="K639">
            <v>225</v>
          </cell>
          <cell r="L639">
            <v>2</v>
          </cell>
        </row>
        <row r="639">
          <cell r="O639">
            <v>2</v>
          </cell>
        </row>
        <row r="640">
          <cell r="B640" t="str">
            <v>企业小区4-1-601</v>
          </cell>
          <cell r="C640">
            <v>57.36</v>
          </cell>
          <cell r="D640">
            <v>43040</v>
          </cell>
        </row>
        <row r="640">
          <cell r="F640" t="str">
            <v>刘宝林</v>
          </cell>
          <cell r="G640" t="str">
            <v>420202196105130848</v>
          </cell>
          <cell r="H640" t="str">
            <v>左安庆
许琴雯</v>
          </cell>
          <cell r="I640" t="str">
            <v>420203195610012959
42020319870307372X</v>
          </cell>
          <cell r="J640">
            <v>4.57</v>
          </cell>
          <cell r="K640">
            <v>224</v>
          </cell>
          <cell r="L640">
            <v>3</v>
          </cell>
        </row>
        <row r="640">
          <cell r="O640">
            <v>3</v>
          </cell>
        </row>
        <row r="641">
          <cell r="B641" t="str">
            <v>企业小区4-1-602</v>
          </cell>
          <cell r="C641">
            <v>57.39</v>
          </cell>
          <cell r="D641">
            <v>43452</v>
          </cell>
        </row>
        <row r="641">
          <cell r="F641" t="str">
            <v>汪祖松</v>
          </cell>
          <cell r="G641" t="str">
            <v>420222194912181015</v>
          </cell>
          <cell r="H641" t="str">
            <v>明冬英
汪红亮
马丽</v>
          </cell>
          <cell r="I641" t="str">
            <v>420222195510071045
420222198610071054
420222198609151049</v>
          </cell>
          <cell r="J641">
            <v>4.57</v>
          </cell>
          <cell r="K641">
            <v>224</v>
          </cell>
          <cell r="L641">
            <v>4</v>
          </cell>
        </row>
        <row r="641">
          <cell r="O641">
            <v>4</v>
          </cell>
        </row>
        <row r="642">
          <cell r="B642" t="str">
            <v>企业小区4-1-603</v>
          </cell>
          <cell r="C642">
            <v>58.14</v>
          </cell>
          <cell r="D642">
            <v>43038</v>
          </cell>
        </row>
        <row r="642">
          <cell r="F642" t="str">
            <v>丁启练</v>
          </cell>
          <cell r="G642" t="str">
            <v>420203196711033315</v>
          </cell>
          <cell r="H642" t="str">
            <v>夏云
丁立</v>
          </cell>
          <cell r="I642" t="str">
            <v>420203197002053764
420203199006123319</v>
          </cell>
          <cell r="J642">
            <v>4.57</v>
          </cell>
          <cell r="K642">
            <v>227</v>
          </cell>
          <cell r="L642">
            <v>3</v>
          </cell>
        </row>
        <row r="642">
          <cell r="O642">
            <v>3</v>
          </cell>
        </row>
        <row r="643">
          <cell r="B643" t="str">
            <v>企业小区4-1-604</v>
          </cell>
          <cell r="C643">
            <v>58.7</v>
          </cell>
          <cell r="D643">
            <v>43035</v>
          </cell>
        </row>
        <row r="643">
          <cell r="F643" t="str">
            <v>彭易霞</v>
          </cell>
          <cell r="G643" t="str">
            <v>420203197901152942</v>
          </cell>
          <cell r="H643" t="str">
            <v>方杰
方小祥</v>
          </cell>
          <cell r="I643" t="str">
            <v>341821200506250930
342522197506010917</v>
          </cell>
          <cell r="J643">
            <v>4.57</v>
          </cell>
          <cell r="K643">
            <v>230</v>
          </cell>
          <cell r="L643">
            <v>3</v>
          </cell>
          <cell r="M643">
            <v>2</v>
          </cell>
        </row>
        <row r="644">
          <cell r="B644" t="str">
            <v>企业小区4-1-701</v>
          </cell>
          <cell r="C644">
            <v>57.36</v>
          </cell>
          <cell r="D644">
            <v>43038</v>
          </cell>
        </row>
        <row r="644">
          <cell r="F644" t="str">
            <v>易艳林</v>
          </cell>
          <cell r="G644" t="str">
            <v>420203196509192523</v>
          </cell>
          <cell r="H644" t="str">
            <v>蒲秋英
胡斌</v>
          </cell>
          <cell r="I644" t="str">
            <v>420203194010132522
420202199410180052</v>
          </cell>
          <cell r="J644">
            <v>4.57</v>
          </cell>
          <cell r="K644">
            <v>224</v>
          </cell>
          <cell r="L644">
            <v>3</v>
          </cell>
        </row>
        <row r="644">
          <cell r="O644">
            <v>0</v>
          </cell>
        </row>
        <row r="645">
          <cell r="B645" t="str">
            <v>企业小区4-1-702</v>
          </cell>
          <cell r="C645">
            <v>57.39</v>
          </cell>
          <cell r="D645">
            <v>43119</v>
          </cell>
        </row>
        <row r="645">
          <cell r="F645" t="str">
            <v>易红明</v>
          </cell>
          <cell r="G645" t="str">
            <v>420203197012163713</v>
          </cell>
          <cell r="H645" t="str">
            <v>朱红星
易家欢</v>
          </cell>
          <cell r="I645" t="str">
            <v>42020319661118372X
42020319971128372X</v>
          </cell>
          <cell r="J645">
            <v>4.57</v>
          </cell>
          <cell r="K645">
            <v>224</v>
          </cell>
          <cell r="L645">
            <v>3</v>
          </cell>
        </row>
        <row r="645">
          <cell r="O645">
            <v>3</v>
          </cell>
        </row>
        <row r="646">
          <cell r="B646" t="str">
            <v>企业小区4-1-703</v>
          </cell>
          <cell r="C646">
            <v>58.14</v>
          </cell>
          <cell r="D646">
            <v>43035</v>
          </cell>
        </row>
        <row r="646">
          <cell r="F646" t="str">
            <v>冯金容</v>
          </cell>
          <cell r="G646" t="str">
            <v>420203194109062587</v>
          </cell>
          <cell r="H646" t="str">
            <v>郭卫加
郭细加</v>
          </cell>
          <cell r="I646" t="str">
            <v>420203197305222123
420203197603122542</v>
          </cell>
          <cell r="J646">
            <v>4.57</v>
          </cell>
          <cell r="K646">
            <v>227</v>
          </cell>
          <cell r="L646">
            <v>3</v>
          </cell>
          <cell r="M646">
            <v>3</v>
          </cell>
        </row>
        <row r="647">
          <cell r="B647" t="str">
            <v>企业小区4-1-704</v>
          </cell>
          <cell r="C647">
            <v>58.7</v>
          </cell>
          <cell r="D647">
            <v>43122</v>
          </cell>
        </row>
        <row r="647">
          <cell r="F647" t="str">
            <v>周保华</v>
          </cell>
          <cell r="G647" t="str">
            <v>42020319630109254X</v>
          </cell>
          <cell r="H647" t="str">
            <v>柯婷婷</v>
          </cell>
          <cell r="I647" t="str">
            <v>420202198602231227</v>
          </cell>
          <cell r="J647">
            <v>4.57</v>
          </cell>
          <cell r="K647">
            <v>230</v>
          </cell>
          <cell r="L647">
            <v>2</v>
          </cell>
        </row>
        <row r="647">
          <cell r="O647">
            <v>2</v>
          </cell>
        </row>
        <row r="648">
          <cell r="B648" t="str">
            <v>企业小区4-1-801</v>
          </cell>
          <cell r="C648">
            <v>57.36</v>
          </cell>
          <cell r="D648">
            <v>43567</v>
          </cell>
        </row>
        <row r="648">
          <cell r="F648" t="str">
            <v>柯其寅</v>
          </cell>
          <cell r="G648" t="str">
            <v>420222195003181012</v>
          </cell>
          <cell r="H648" t="str">
            <v>程梅</v>
          </cell>
          <cell r="I648" t="str">
            <v>42022219540530242X</v>
          </cell>
          <cell r="J648">
            <v>4.57</v>
          </cell>
          <cell r="K648">
            <v>224</v>
          </cell>
          <cell r="L648">
            <v>2</v>
          </cell>
        </row>
        <row r="648">
          <cell r="O648">
            <v>2</v>
          </cell>
        </row>
        <row r="649">
          <cell r="B649" t="str">
            <v>企业小区4-1-802</v>
          </cell>
          <cell r="C649">
            <v>57.39</v>
          </cell>
          <cell r="D649">
            <v>43040</v>
          </cell>
        </row>
        <row r="649">
          <cell r="F649" t="str">
            <v>柯贤水</v>
          </cell>
          <cell r="G649" t="str">
            <v>420221197205016114</v>
          </cell>
          <cell r="H649" t="str">
            <v>柯晓
柯睿
张惠</v>
          </cell>
          <cell r="I649" t="str">
            <v>420281200007145020
420204201310116523
420204197804035624</v>
          </cell>
          <cell r="J649">
            <v>4.57</v>
          </cell>
          <cell r="K649">
            <v>224</v>
          </cell>
          <cell r="L649">
            <v>4</v>
          </cell>
        </row>
        <row r="649">
          <cell r="O649">
            <v>4</v>
          </cell>
        </row>
        <row r="650">
          <cell r="B650" t="str">
            <v>企业小区4-1-803</v>
          </cell>
          <cell r="C650">
            <v>58.14</v>
          </cell>
          <cell r="D650">
            <v>43452</v>
          </cell>
        </row>
        <row r="650">
          <cell r="F650" t="str">
            <v>王冬云</v>
          </cell>
          <cell r="G650" t="str">
            <v>420222195008161029</v>
          </cell>
          <cell r="H650" t="str">
            <v>熊道生</v>
          </cell>
          <cell r="I650" t="str">
            <v>420222198007021052</v>
          </cell>
          <cell r="J650">
            <v>4.57</v>
          </cell>
          <cell r="K650">
            <v>227</v>
          </cell>
          <cell r="L650">
            <v>2</v>
          </cell>
        </row>
        <row r="650">
          <cell r="O650">
            <v>2</v>
          </cell>
        </row>
        <row r="651">
          <cell r="B651" t="str">
            <v>企业小区4-1-804</v>
          </cell>
          <cell r="C651">
            <v>58.7</v>
          </cell>
          <cell r="D651">
            <v>44754</v>
          </cell>
        </row>
        <row r="651">
          <cell r="F651" t="str">
            <v>邓文陆</v>
          </cell>
          <cell r="G651" t="str">
            <v>420202196110251257</v>
          </cell>
        </row>
        <row r="651">
          <cell r="J651">
            <v>4.57</v>
          </cell>
          <cell r="K651">
            <v>230</v>
          </cell>
          <cell r="L651">
            <v>1</v>
          </cell>
          <cell r="M651">
            <v>1</v>
          </cell>
        </row>
        <row r="652">
          <cell r="B652" t="str">
            <v>企业小区4-1-901</v>
          </cell>
          <cell r="C652">
            <v>57.36</v>
          </cell>
          <cell r="D652">
            <v>43034</v>
          </cell>
        </row>
        <row r="652">
          <cell r="F652" t="str">
            <v>梅锦和</v>
          </cell>
          <cell r="G652" t="str">
            <v>42020319460328293X</v>
          </cell>
          <cell r="H652" t="str">
            <v>黄美凤
梅坤</v>
          </cell>
          <cell r="I652" t="str">
            <v>420202195312061262
420203197512282954</v>
          </cell>
          <cell r="J652">
            <v>4.57</v>
          </cell>
          <cell r="K652">
            <v>224</v>
          </cell>
          <cell r="L652">
            <v>3</v>
          </cell>
        </row>
        <row r="652">
          <cell r="O652">
            <v>3</v>
          </cell>
        </row>
        <row r="653">
          <cell r="B653" t="str">
            <v>企业小区4-1-902</v>
          </cell>
          <cell r="C653">
            <v>57.39</v>
          </cell>
          <cell r="D653">
            <v>43038</v>
          </cell>
        </row>
        <row r="653">
          <cell r="F653" t="str">
            <v>郑美秀</v>
          </cell>
          <cell r="G653" t="str">
            <v>420203195407013323</v>
          </cell>
          <cell r="H653" t="str">
            <v>肖金奇</v>
          </cell>
          <cell r="I653" t="str">
            <v>420203195005183311</v>
          </cell>
          <cell r="J653">
            <v>4.57</v>
          </cell>
          <cell r="K653">
            <v>224</v>
          </cell>
          <cell r="L653">
            <v>2</v>
          </cell>
        </row>
        <row r="653">
          <cell r="O653">
            <v>2</v>
          </cell>
        </row>
        <row r="654">
          <cell r="B654" t="str">
            <v>企业小区4-1-903</v>
          </cell>
          <cell r="C654">
            <v>58.14</v>
          </cell>
          <cell r="D654">
            <v>43118</v>
          </cell>
        </row>
        <row r="654">
          <cell r="F654" t="str">
            <v>夏春英</v>
          </cell>
          <cell r="G654" t="str">
            <v>420203196704054329</v>
          </cell>
          <cell r="H654" t="str">
            <v>柯玖</v>
          </cell>
          <cell r="I654" t="str">
            <v>420202200106070014</v>
          </cell>
          <cell r="J654">
            <v>4.57</v>
          </cell>
          <cell r="K654">
            <v>227</v>
          </cell>
          <cell r="L654">
            <v>2</v>
          </cell>
          <cell r="M654">
            <v>2</v>
          </cell>
        </row>
        <row r="655">
          <cell r="B655" t="str">
            <v>企业小区4-1-904</v>
          </cell>
          <cell r="C655">
            <v>58.7</v>
          </cell>
          <cell r="D655">
            <v>43452</v>
          </cell>
        </row>
        <row r="655">
          <cell r="F655" t="str">
            <v>左庭财</v>
          </cell>
          <cell r="G655" t="str">
            <v>42022219381018101X</v>
          </cell>
          <cell r="H655" t="str">
            <v>左同林</v>
          </cell>
          <cell r="I655" t="str">
            <v>420222196107051057</v>
          </cell>
          <cell r="J655">
            <v>4.57</v>
          </cell>
          <cell r="K655">
            <v>230</v>
          </cell>
          <cell r="L655">
            <v>2</v>
          </cell>
        </row>
        <row r="655">
          <cell r="O655">
            <v>2</v>
          </cell>
        </row>
        <row r="656">
          <cell r="B656" t="str">
            <v>企业小区4-1-1001</v>
          </cell>
          <cell r="C656">
            <v>57.36</v>
          </cell>
          <cell r="D656">
            <v>43123</v>
          </cell>
        </row>
        <row r="656">
          <cell r="F656" t="str">
            <v>吴海燕</v>
          </cell>
          <cell r="G656" t="str">
            <v>413023197009217325</v>
          </cell>
          <cell r="H656" t="str">
            <v>熊恭保
熊攀</v>
          </cell>
          <cell r="I656" t="str">
            <v>420205196607096116
420205199111217010</v>
          </cell>
          <cell r="J656">
            <v>4.57</v>
          </cell>
          <cell r="K656">
            <v>224</v>
          </cell>
          <cell r="L656">
            <v>3</v>
          </cell>
        </row>
        <row r="656">
          <cell r="O656">
            <v>3</v>
          </cell>
        </row>
        <row r="657">
          <cell r="B657" t="str">
            <v>企业小区4-1-1002</v>
          </cell>
          <cell r="C657">
            <v>57.39</v>
          </cell>
          <cell r="D657">
            <v>43123</v>
          </cell>
        </row>
        <row r="657">
          <cell r="F657" t="str">
            <v>吴永军</v>
          </cell>
          <cell r="G657" t="str">
            <v>420202197104181234</v>
          </cell>
          <cell r="H657" t="str">
            <v>吴春喜</v>
          </cell>
          <cell r="I657" t="str">
            <v>420202194912271228</v>
          </cell>
          <cell r="J657">
            <v>4.57</v>
          </cell>
          <cell r="K657">
            <v>224</v>
          </cell>
          <cell r="L657">
            <v>2</v>
          </cell>
        </row>
        <row r="657">
          <cell r="O657">
            <v>2</v>
          </cell>
        </row>
        <row r="658">
          <cell r="B658" t="str">
            <v>企业小区4-1-1003</v>
          </cell>
          <cell r="C658">
            <v>58.14</v>
          </cell>
          <cell r="D658">
            <v>43290</v>
          </cell>
        </row>
        <row r="658">
          <cell r="F658" t="str">
            <v>熊建文</v>
          </cell>
          <cell r="G658" t="str">
            <v>420203195710312916</v>
          </cell>
          <cell r="H658" t="str">
            <v>刘桂珍</v>
          </cell>
          <cell r="I658" t="str">
            <v>420203196307272947</v>
          </cell>
          <cell r="J658">
            <v>4.57</v>
          </cell>
          <cell r="K658">
            <v>227</v>
          </cell>
          <cell r="L658">
            <v>2</v>
          </cell>
        </row>
        <row r="658">
          <cell r="O658">
            <v>0</v>
          </cell>
        </row>
        <row r="659">
          <cell r="B659" t="str">
            <v>企业小区4-1-1004</v>
          </cell>
          <cell r="C659">
            <v>58.7</v>
          </cell>
          <cell r="D659">
            <v>43040</v>
          </cell>
        </row>
        <row r="659">
          <cell r="F659" t="str">
            <v>刘勇</v>
          </cell>
        </row>
        <row r="659">
          <cell r="J659">
            <v>4.57</v>
          </cell>
          <cell r="K659">
            <v>230</v>
          </cell>
        </row>
        <row r="660">
          <cell r="B660" t="str">
            <v>企业小区4-1-1101</v>
          </cell>
          <cell r="C660">
            <v>57.36</v>
          </cell>
          <cell r="D660">
            <v>43118</v>
          </cell>
        </row>
        <row r="660">
          <cell r="F660" t="str">
            <v>周克军</v>
          </cell>
          <cell r="G660" t="str">
            <v>420203196605092514</v>
          </cell>
          <cell r="H660" t="str">
            <v>周志</v>
          </cell>
          <cell r="I660" t="str">
            <v>420203199605122553</v>
          </cell>
          <cell r="J660">
            <v>4.57</v>
          </cell>
          <cell r="K660">
            <v>224</v>
          </cell>
          <cell r="L660">
            <v>2</v>
          </cell>
          <cell r="M660">
            <v>2</v>
          </cell>
        </row>
        <row r="661">
          <cell r="B661" t="str">
            <v>企业小区4-1-1102</v>
          </cell>
          <cell r="C661">
            <v>57.39</v>
          </cell>
          <cell r="D661">
            <v>43452</v>
          </cell>
        </row>
        <row r="661">
          <cell r="F661" t="str">
            <v>程贤令</v>
          </cell>
          <cell r="G661" t="str">
            <v>420222195110251012</v>
          </cell>
          <cell r="H661" t="str">
            <v>曹慧珍</v>
          </cell>
          <cell r="I661" t="str">
            <v>420222195606241029</v>
          </cell>
          <cell r="J661">
            <v>4.57</v>
          </cell>
          <cell r="K661">
            <v>224</v>
          </cell>
          <cell r="L661">
            <v>2</v>
          </cell>
        </row>
        <row r="661">
          <cell r="O661">
            <v>2</v>
          </cell>
        </row>
        <row r="662">
          <cell r="B662" t="str">
            <v>企业小区4-1-1103</v>
          </cell>
          <cell r="C662">
            <v>58.14</v>
          </cell>
          <cell r="D662">
            <v>43119</v>
          </cell>
        </row>
        <row r="662">
          <cell r="F662" t="str">
            <v>秦志刚</v>
          </cell>
          <cell r="G662" t="str">
            <v>420203196909142912</v>
          </cell>
          <cell r="H662" t="str">
            <v>秦晨
刘桂香</v>
          </cell>
          <cell r="I662" t="str">
            <v>420203200008212919
420203194310242942</v>
          </cell>
          <cell r="J662">
            <v>4.57</v>
          </cell>
          <cell r="K662">
            <v>227</v>
          </cell>
          <cell r="L662">
            <v>3</v>
          </cell>
        </row>
        <row r="662">
          <cell r="O662">
            <v>3</v>
          </cell>
        </row>
        <row r="663">
          <cell r="B663" t="str">
            <v>企业小区4-1-1104</v>
          </cell>
          <cell r="C663">
            <v>58.7</v>
          </cell>
          <cell r="D663">
            <v>43123</v>
          </cell>
        </row>
        <row r="663">
          <cell r="F663" t="str">
            <v>胡文英</v>
          </cell>
          <cell r="G663" t="str">
            <v>420221196806216125</v>
          </cell>
          <cell r="H663" t="str">
            <v>虞飞扬
虞莉莎
虞天赐</v>
          </cell>
          <cell r="I663" t="str">
            <v>420281199401286133
420281199210166243
420281199601046150</v>
          </cell>
          <cell r="J663">
            <v>4.57</v>
          </cell>
          <cell r="K663">
            <v>230</v>
          </cell>
          <cell r="L663">
            <v>4</v>
          </cell>
        </row>
        <row r="663">
          <cell r="O663">
            <v>4</v>
          </cell>
        </row>
        <row r="664">
          <cell r="B664" t="str">
            <v>企业小区4-1-1201</v>
          </cell>
          <cell r="C664">
            <v>57.36</v>
          </cell>
          <cell r="D664">
            <v>43567</v>
          </cell>
        </row>
        <row r="664">
          <cell r="F664" t="str">
            <v>舒忠义</v>
          </cell>
          <cell r="G664" t="str">
            <v>420222194808141013</v>
          </cell>
          <cell r="H664" t="str">
            <v>程凤娇
李宝
舒志刚</v>
          </cell>
          <cell r="I664" t="str">
            <v>420222195110271048
420222198908022028
420222198403052053</v>
          </cell>
          <cell r="J664">
            <v>4.57</v>
          </cell>
          <cell r="K664">
            <v>224</v>
          </cell>
          <cell r="L664">
            <v>4</v>
          </cell>
        </row>
        <row r="664">
          <cell r="O664">
            <v>4</v>
          </cell>
        </row>
        <row r="665">
          <cell r="B665" t="str">
            <v>企业小区4-1-1202</v>
          </cell>
          <cell r="C665">
            <v>57.39</v>
          </cell>
          <cell r="D665">
            <v>43038</v>
          </cell>
        </row>
        <row r="665">
          <cell r="F665" t="str">
            <v>丁春莉</v>
          </cell>
          <cell r="G665" t="str">
            <v>420203197802073341</v>
          </cell>
          <cell r="H665" t="str">
            <v>肖华洲
肖萌</v>
          </cell>
          <cell r="I665" t="str">
            <v>420205197709046114
420203200408232521</v>
          </cell>
          <cell r="J665">
            <v>4.57</v>
          </cell>
          <cell r="K665">
            <v>224</v>
          </cell>
          <cell r="L665">
            <v>3</v>
          </cell>
          <cell r="M665">
            <v>0</v>
          </cell>
          <cell r="N665">
            <v>2</v>
          </cell>
        </row>
        <row r="666">
          <cell r="B666" t="str">
            <v>企业小区4-1-1203</v>
          </cell>
          <cell r="C666">
            <v>58.14</v>
          </cell>
          <cell r="D666">
            <v>43119</v>
          </cell>
        </row>
        <row r="666">
          <cell r="F666" t="str">
            <v>朱杰</v>
          </cell>
          <cell r="G666" t="str">
            <v>420203198901102913</v>
          </cell>
          <cell r="H666" t="str">
            <v>邹明
朱梦辰</v>
          </cell>
          <cell r="I666" t="str">
            <v>421125198611057965
420203201604122922</v>
          </cell>
          <cell r="J666">
            <v>4.57</v>
          </cell>
          <cell r="K666">
            <v>227</v>
          </cell>
          <cell r="L666">
            <v>3</v>
          </cell>
        </row>
        <row r="666">
          <cell r="O666">
            <v>3</v>
          </cell>
        </row>
        <row r="667">
          <cell r="B667" t="str">
            <v>企业小区4-1-1204</v>
          </cell>
          <cell r="C667">
            <v>58.7</v>
          </cell>
          <cell r="D667">
            <v>43567</v>
          </cell>
        </row>
        <row r="667">
          <cell r="F667" t="str">
            <v>黄召玉</v>
          </cell>
          <cell r="G667" t="str">
            <v>420222195311291010</v>
          </cell>
          <cell r="H667" t="str">
            <v>黄冰</v>
          </cell>
          <cell r="I667" t="str">
            <v>420222198007051059</v>
          </cell>
          <cell r="J667">
            <v>4.57</v>
          </cell>
          <cell r="K667">
            <v>230</v>
          </cell>
          <cell r="L667">
            <v>2</v>
          </cell>
        </row>
        <row r="667">
          <cell r="O667">
            <v>2</v>
          </cell>
        </row>
        <row r="668">
          <cell r="B668" t="str">
            <v>企业小区4-1-1301</v>
          </cell>
          <cell r="C668">
            <v>57.36</v>
          </cell>
          <cell r="D668">
            <v>43040</v>
          </cell>
        </row>
        <row r="668">
          <cell r="F668" t="str">
            <v>倪晓兰</v>
          </cell>
          <cell r="G668" t="str">
            <v>420203198108037222</v>
          </cell>
          <cell r="H668" t="str">
            <v>余津</v>
          </cell>
          <cell r="I668" t="str">
            <v>420203201102207221</v>
          </cell>
          <cell r="J668">
            <v>4.57</v>
          </cell>
          <cell r="K668">
            <v>224</v>
          </cell>
          <cell r="L668">
            <v>2</v>
          </cell>
        </row>
        <row r="668">
          <cell r="O668">
            <v>2</v>
          </cell>
        </row>
        <row r="669">
          <cell r="B669" t="str">
            <v>企业小区4-1-1302</v>
          </cell>
          <cell r="C669">
            <v>57.39</v>
          </cell>
          <cell r="D669">
            <v>43171</v>
          </cell>
        </row>
        <row r="669">
          <cell r="F669" t="str">
            <v>黄宗成</v>
          </cell>
          <cell r="G669" t="str">
            <v>420203197707213318</v>
          </cell>
          <cell r="H669" t="str">
            <v>贺细平
黄烨</v>
          </cell>
          <cell r="I669" t="str">
            <v>420221197608142027
42020320050307332X</v>
          </cell>
          <cell r="J669">
            <v>4.57</v>
          </cell>
          <cell r="K669">
            <v>224</v>
          </cell>
          <cell r="L669">
            <v>3</v>
          </cell>
        </row>
        <row r="669">
          <cell r="O669">
            <v>3</v>
          </cell>
        </row>
        <row r="670">
          <cell r="B670" t="str">
            <v>企业小区4-1-1303</v>
          </cell>
          <cell r="C670">
            <v>58.14</v>
          </cell>
          <cell r="D670">
            <v>43567</v>
          </cell>
        </row>
        <row r="670">
          <cell r="F670" t="str">
            <v>舒红刚</v>
          </cell>
          <cell r="G670" t="str">
            <v>420222197401081016</v>
          </cell>
          <cell r="H670" t="str">
            <v>汪爱英
舒丽萍
舒乐乐</v>
          </cell>
          <cell r="I670" t="str">
            <v>42022219820822088
420222200112302024
420222201103202050</v>
          </cell>
          <cell r="J670">
            <v>4.57</v>
          </cell>
          <cell r="K670">
            <v>227</v>
          </cell>
          <cell r="L670">
            <v>4</v>
          </cell>
        </row>
        <row r="670">
          <cell r="O670">
            <v>4</v>
          </cell>
        </row>
        <row r="671">
          <cell r="B671" t="str">
            <v>企业小区4-1-1304</v>
          </cell>
          <cell r="C671">
            <v>58.7</v>
          </cell>
          <cell r="D671">
            <v>43118</v>
          </cell>
        </row>
        <row r="671">
          <cell r="F671" t="str">
            <v>单金龙</v>
          </cell>
          <cell r="G671" t="str">
            <v>420205196307046117</v>
          </cell>
          <cell r="H671" t="str">
            <v>单文彬</v>
          </cell>
          <cell r="I671" t="str">
            <v>420203200308272913</v>
          </cell>
          <cell r="J671">
            <v>4.57</v>
          </cell>
          <cell r="K671">
            <v>230</v>
          </cell>
          <cell r="L671">
            <v>2</v>
          </cell>
          <cell r="M671">
            <v>2</v>
          </cell>
        </row>
        <row r="672">
          <cell r="B672" t="str">
            <v>企业小区4-1-1401</v>
          </cell>
          <cell r="C672">
            <v>57.36</v>
          </cell>
          <cell r="D672">
            <v>43118</v>
          </cell>
        </row>
        <row r="672">
          <cell r="F672" t="str">
            <v>饶胜钢</v>
          </cell>
          <cell r="G672" t="str">
            <v>420203197604272913</v>
          </cell>
          <cell r="H672" t="str">
            <v>陈梅芳
饶静娴
徐清清</v>
          </cell>
          <cell r="I672" t="str">
            <v>420281198411012828
42020320160310292X
420281200606250420</v>
          </cell>
          <cell r="J672">
            <v>4.57</v>
          </cell>
          <cell r="K672">
            <v>224</v>
          </cell>
          <cell r="L672">
            <v>4</v>
          </cell>
        </row>
        <row r="672">
          <cell r="O672">
            <v>4</v>
          </cell>
        </row>
        <row r="673">
          <cell r="B673" t="str">
            <v>企业小区4-1-1402</v>
          </cell>
          <cell r="C673">
            <v>57.39</v>
          </cell>
          <cell r="D673">
            <v>43038</v>
          </cell>
        </row>
        <row r="673">
          <cell r="F673" t="str">
            <v>王林盛</v>
          </cell>
          <cell r="G673" t="str">
            <v>420203197604012193</v>
          </cell>
          <cell r="H673" t="str">
            <v>高桃英</v>
          </cell>
          <cell r="I673" t="str">
            <v>420203194804222140</v>
          </cell>
          <cell r="J673">
            <v>4.57</v>
          </cell>
          <cell r="K673">
            <v>224</v>
          </cell>
          <cell r="L673">
            <v>2</v>
          </cell>
        </row>
        <row r="673">
          <cell r="O673">
            <v>2</v>
          </cell>
        </row>
        <row r="674">
          <cell r="B674" t="str">
            <v>企业小区4-1-1403</v>
          </cell>
          <cell r="C674">
            <v>58.14</v>
          </cell>
          <cell r="D674">
            <v>43038</v>
          </cell>
        </row>
        <row r="674">
          <cell r="F674" t="str">
            <v>陈金荣</v>
          </cell>
          <cell r="G674" t="str">
            <v>420203197112303744</v>
          </cell>
          <cell r="H674" t="str">
            <v>朱怀意</v>
          </cell>
          <cell r="I674" t="str">
            <v>420202200308250419</v>
          </cell>
          <cell r="J674">
            <v>4.57</v>
          </cell>
          <cell r="K674">
            <v>227</v>
          </cell>
          <cell r="L674">
            <v>2</v>
          </cell>
          <cell r="M674">
            <v>2</v>
          </cell>
        </row>
        <row r="675">
          <cell r="B675" t="str">
            <v>企业小区4-1-1404</v>
          </cell>
          <cell r="C675">
            <v>58.7</v>
          </cell>
          <cell r="D675">
            <v>43452</v>
          </cell>
        </row>
        <row r="675">
          <cell r="F675" t="str">
            <v>王庆云</v>
          </cell>
          <cell r="G675" t="str">
            <v>420222194210051021</v>
          </cell>
          <cell r="H675" t="str">
            <v>葛秋红</v>
          </cell>
          <cell r="I675" t="str">
            <v>420222196907051047</v>
          </cell>
          <cell r="J675">
            <v>4.57</v>
          </cell>
          <cell r="K675">
            <v>230</v>
          </cell>
          <cell r="L675">
            <v>2</v>
          </cell>
        </row>
        <row r="675">
          <cell r="O675">
            <v>0</v>
          </cell>
        </row>
        <row r="676">
          <cell r="B676" t="str">
            <v>企业小区4-1-1501</v>
          </cell>
          <cell r="C676">
            <v>57.36</v>
          </cell>
          <cell r="D676">
            <v>43487</v>
          </cell>
        </row>
        <row r="676">
          <cell r="F676" t="str">
            <v>吕慧</v>
          </cell>
          <cell r="G676" t="str">
            <v>420203197006130069</v>
          </cell>
          <cell r="H676" t="str">
            <v>蔡益民
蔡路琪
蔡儒凰</v>
          </cell>
          <cell r="I676" t="str">
            <v>422127196101110915
420203199704092118
42112520060812094x</v>
          </cell>
          <cell r="J676">
            <v>4.57</v>
          </cell>
          <cell r="K676">
            <v>212</v>
          </cell>
          <cell r="L676">
            <v>4</v>
          </cell>
          <cell r="M676">
            <v>3</v>
          </cell>
        </row>
        <row r="677">
          <cell r="B677" t="str">
            <v>企业小区4-1-1502</v>
          </cell>
          <cell r="C677">
            <v>57.39</v>
          </cell>
          <cell r="D677">
            <v>43567</v>
          </cell>
        </row>
        <row r="677">
          <cell r="F677" t="str">
            <v>许守义</v>
          </cell>
          <cell r="G677" t="str">
            <v>420222195211111051</v>
          </cell>
          <cell r="H677" t="str">
            <v>柯美娟</v>
          </cell>
          <cell r="I677" t="str">
            <v>420222195704131026
</v>
          </cell>
          <cell r="J677">
            <v>4.57</v>
          </cell>
          <cell r="K677">
            <v>212</v>
          </cell>
          <cell r="L677">
            <v>2</v>
          </cell>
        </row>
        <row r="677">
          <cell r="O677">
            <v>2</v>
          </cell>
        </row>
        <row r="678">
          <cell r="B678" t="str">
            <v>企业小区4-1-1503</v>
          </cell>
          <cell r="C678">
            <v>58.14</v>
          </cell>
          <cell r="D678">
            <v>43034</v>
          </cell>
        </row>
        <row r="678">
          <cell r="F678" t="str">
            <v>纪广</v>
          </cell>
          <cell r="G678" t="str">
            <v>420203198206152937</v>
          </cell>
          <cell r="H678" t="str">
            <v>纪天赐</v>
          </cell>
          <cell r="I678" t="str">
            <v>420203200605302517</v>
          </cell>
          <cell r="J678">
            <v>4.57</v>
          </cell>
          <cell r="K678">
            <v>215</v>
          </cell>
          <cell r="L678">
            <v>2</v>
          </cell>
          <cell r="M678">
            <v>2</v>
          </cell>
        </row>
        <row r="679">
          <cell r="B679" t="str">
            <v>企业小区4-1-1504</v>
          </cell>
          <cell r="C679">
            <v>58.7</v>
          </cell>
          <cell r="D679">
            <v>43122</v>
          </cell>
        </row>
        <row r="679">
          <cell r="F679" t="str">
            <v>李树林</v>
          </cell>
          <cell r="G679" t="str">
            <v>42020319571231371X</v>
          </cell>
          <cell r="H679" t="str">
            <v>石彩兰
李磊
李梅燕</v>
          </cell>
          <cell r="I679" t="str">
            <v>42020319620401374X
420203198707313719
450421199404161045</v>
          </cell>
          <cell r="J679">
            <v>4.57</v>
          </cell>
          <cell r="K679">
            <v>217</v>
          </cell>
          <cell r="L679">
            <v>4</v>
          </cell>
        </row>
        <row r="679">
          <cell r="O679">
            <v>0</v>
          </cell>
        </row>
        <row r="680">
          <cell r="B680" t="str">
            <v>企业小区4-2-101</v>
          </cell>
          <cell r="C680">
            <v>57.39</v>
          </cell>
          <cell r="D680">
            <v>43293</v>
          </cell>
        </row>
        <row r="680">
          <cell r="F680" t="str">
            <v>何建中</v>
          </cell>
          <cell r="G680" t="str">
            <v>420203196905152910</v>
          </cell>
        </row>
        <row r="680">
          <cell r="J680">
            <v>4.57</v>
          </cell>
          <cell r="K680">
            <v>212</v>
          </cell>
          <cell r="L680">
            <v>1</v>
          </cell>
        </row>
        <row r="680">
          <cell r="O680">
            <v>1</v>
          </cell>
        </row>
        <row r="681">
          <cell r="B681" t="str">
            <v>企业小区4-2-102</v>
          </cell>
          <cell r="C681">
            <v>57.36</v>
          </cell>
          <cell r="D681">
            <v>44835</v>
          </cell>
        </row>
        <row r="681">
          <cell r="F681" t="str">
            <v>陈继双</v>
          </cell>
          <cell r="G681" t="str">
            <v>420203196201053818</v>
          </cell>
          <cell r="H681" t="str">
            <v>段珍珠</v>
          </cell>
          <cell r="I681" t="str">
            <v>420203196509283724</v>
          </cell>
          <cell r="J681">
            <v>4.57</v>
          </cell>
          <cell r="K681">
            <v>212</v>
          </cell>
          <cell r="L681">
            <v>2</v>
          </cell>
        </row>
        <row r="681">
          <cell r="O681">
            <v>2</v>
          </cell>
        </row>
        <row r="682">
          <cell r="B682" t="str">
            <v>企业小区4-2-103</v>
          </cell>
          <cell r="C682">
            <v>58.14</v>
          </cell>
          <cell r="D682">
            <v>43122</v>
          </cell>
        </row>
        <row r="682">
          <cell r="F682" t="str">
            <v>何加华</v>
          </cell>
          <cell r="G682" t="str">
            <v>420203196312062549</v>
          </cell>
          <cell r="H682" t="str">
            <v>费利承</v>
          </cell>
          <cell r="I682" t="str">
            <v>420203198612022513</v>
          </cell>
          <cell r="J682">
            <v>4.57</v>
          </cell>
          <cell r="K682">
            <v>215</v>
          </cell>
          <cell r="L682">
            <v>2</v>
          </cell>
        </row>
        <row r="682">
          <cell r="O682">
            <v>2</v>
          </cell>
        </row>
        <row r="683">
          <cell r="B683" t="str">
            <v>企业小区4-2-104</v>
          </cell>
          <cell r="C683">
            <v>58.7</v>
          </cell>
          <cell r="D683">
            <v>43297</v>
          </cell>
        </row>
        <row r="683">
          <cell r="J683">
            <v>4.57</v>
          </cell>
          <cell r="K683">
            <v>217</v>
          </cell>
        </row>
        <row r="684">
          <cell r="B684" t="str">
            <v>企业小区4-2-201</v>
          </cell>
          <cell r="C684">
            <v>57.39</v>
          </cell>
          <cell r="D684">
            <v>43567</v>
          </cell>
        </row>
        <row r="684">
          <cell r="F684" t="str">
            <v>郑春风</v>
          </cell>
          <cell r="G684" t="str">
            <v>420222197810161025</v>
          </cell>
          <cell r="H684" t="str">
            <v>李君</v>
          </cell>
          <cell r="I684" t="str">
            <v>420528200212193819</v>
          </cell>
          <cell r="J684">
            <v>4.57</v>
          </cell>
          <cell r="K684">
            <v>213</v>
          </cell>
          <cell r="L684">
            <v>2</v>
          </cell>
        </row>
        <row r="684">
          <cell r="O684">
            <v>2</v>
          </cell>
        </row>
        <row r="685">
          <cell r="B685" t="str">
            <v>企业小区4-2-202</v>
          </cell>
          <cell r="C685">
            <v>57.36</v>
          </cell>
          <cell r="D685">
            <v>43035</v>
          </cell>
        </row>
        <row r="685">
          <cell r="F685" t="str">
            <v>杨连红</v>
          </cell>
          <cell r="G685" t="str">
            <v>420202196612091214</v>
          </cell>
          <cell r="H685" t="str">
            <v>贺珍兰</v>
          </cell>
          <cell r="I685" t="str">
            <v>420281196802095422</v>
          </cell>
          <cell r="J685">
            <v>4.57</v>
          </cell>
          <cell r="K685">
            <v>213</v>
          </cell>
          <cell r="L685">
            <v>2</v>
          </cell>
        </row>
        <row r="685">
          <cell r="O685">
            <v>2</v>
          </cell>
        </row>
        <row r="686">
          <cell r="B686" t="str">
            <v>企业小区4-2-203</v>
          </cell>
          <cell r="C686">
            <v>58.14</v>
          </cell>
          <cell r="D686">
            <v>43452</v>
          </cell>
        </row>
        <row r="686">
          <cell r="F686" t="str">
            <v>郑建明</v>
          </cell>
          <cell r="G686" t="str">
            <v>420222197607301010</v>
          </cell>
          <cell r="H686" t="str">
            <v>程小林
郑霆宇
郑霆轩</v>
          </cell>
          <cell r="I686" t="str">
            <v>421125198301181721
420222200708189712
420222201107039713</v>
          </cell>
          <cell r="J686">
            <v>4.57</v>
          </cell>
          <cell r="K686">
            <v>216</v>
          </cell>
          <cell r="L686">
            <v>4</v>
          </cell>
        </row>
        <row r="686">
          <cell r="O686">
            <v>4</v>
          </cell>
        </row>
        <row r="687">
          <cell r="B687" t="str">
            <v>企业小区4-2-301</v>
          </cell>
          <cell r="C687">
            <v>57.39</v>
          </cell>
          <cell r="D687">
            <v>43452</v>
          </cell>
        </row>
        <row r="687">
          <cell r="F687" t="str">
            <v>郑福华</v>
          </cell>
          <cell r="G687" t="str">
            <v>42022219510501969X</v>
          </cell>
          <cell r="H687" t="str">
            <v>叶巧云</v>
          </cell>
          <cell r="I687" t="str">
            <v>420222195612141040</v>
          </cell>
          <cell r="J687">
            <v>4.57</v>
          </cell>
          <cell r="K687">
            <v>216</v>
          </cell>
          <cell r="L687">
            <v>2</v>
          </cell>
        </row>
        <row r="687">
          <cell r="O687">
            <v>2</v>
          </cell>
        </row>
        <row r="688">
          <cell r="B688" t="str">
            <v>企业小区4-2-302</v>
          </cell>
          <cell r="C688">
            <v>57.36</v>
          </cell>
          <cell r="D688">
            <v>43452</v>
          </cell>
        </row>
        <row r="688">
          <cell r="F688" t="str">
            <v>李仕清</v>
          </cell>
          <cell r="G688" t="str">
            <v>422327196303266310</v>
          </cell>
          <cell r="H688" t="str">
            <v>张小环</v>
          </cell>
          <cell r="I688" t="str">
            <v>42022196510271025</v>
          </cell>
          <cell r="J688">
            <v>4.57</v>
          </cell>
          <cell r="K688">
            <v>216</v>
          </cell>
          <cell r="L688">
            <v>2</v>
          </cell>
        </row>
        <row r="688">
          <cell r="O688">
            <v>2</v>
          </cell>
        </row>
        <row r="689">
          <cell r="B689" t="str">
            <v>企业小区4-2-303</v>
          </cell>
          <cell r="C689">
            <v>58.14</v>
          </cell>
          <cell r="D689">
            <v>43132</v>
          </cell>
        </row>
        <row r="689">
          <cell r="F689" t="str">
            <v>吴小银</v>
          </cell>
          <cell r="G689" t="str">
            <v>420203195110063346</v>
          </cell>
          <cell r="H689" t="str">
            <v>徐泉
吕霞</v>
          </cell>
          <cell r="I689" t="str">
            <v>420203197408213318
420203197511123329</v>
          </cell>
          <cell r="J689">
            <v>4.57</v>
          </cell>
          <cell r="K689">
            <v>219</v>
          </cell>
          <cell r="L689">
            <v>3</v>
          </cell>
        </row>
        <row r="689">
          <cell r="O689">
            <v>3</v>
          </cell>
        </row>
        <row r="690">
          <cell r="B690" t="str">
            <v>企业小区4-2-304</v>
          </cell>
          <cell r="C690">
            <v>58.7</v>
          </cell>
          <cell r="D690">
            <v>43035</v>
          </cell>
        </row>
        <row r="690">
          <cell r="F690" t="str">
            <v>魏全胜</v>
          </cell>
          <cell r="G690" t="str">
            <v>420203196808093314</v>
          </cell>
          <cell r="H690" t="str">
            <v>申莹
魏莘原</v>
          </cell>
          <cell r="I690" t="str">
            <v>420203197012143747
42020319990218331X</v>
          </cell>
          <cell r="J690">
            <v>4.57</v>
          </cell>
          <cell r="K690">
            <v>221</v>
          </cell>
          <cell r="L690">
            <v>3</v>
          </cell>
        </row>
        <row r="690">
          <cell r="O690">
            <v>3</v>
          </cell>
        </row>
        <row r="691">
          <cell r="B691" t="str">
            <v>企业小区4-2-401</v>
          </cell>
          <cell r="C691">
            <v>57.39</v>
          </cell>
          <cell r="D691">
            <v>43038</v>
          </cell>
        </row>
        <row r="691">
          <cell r="F691" t="str">
            <v>袁文俊</v>
          </cell>
          <cell r="G691" t="str">
            <v>420202196301170054</v>
          </cell>
          <cell r="H691" t="str">
            <v>陈梅仙</v>
          </cell>
          <cell r="I691" t="str">
            <v>420202194201150022</v>
          </cell>
          <cell r="J691">
            <v>4.57</v>
          </cell>
          <cell r="K691">
            <v>218</v>
          </cell>
          <cell r="L691">
            <v>2</v>
          </cell>
        </row>
        <row r="691">
          <cell r="O691">
            <v>2</v>
          </cell>
        </row>
        <row r="692">
          <cell r="B692" t="str">
            <v>企业小区4-2-402</v>
          </cell>
          <cell r="C692">
            <v>57.36</v>
          </cell>
          <cell r="D692">
            <v>43035</v>
          </cell>
        </row>
        <row r="692">
          <cell r="F692" t="str">
            <v>华先富</v>
          </cell>
          <cell r="G692" t="str">
            <v>420203196310092517</v>
          </cell>
          <cell r="H692" t="str">
            <v>刘春桃</v>
          </cell>
          <cell r="I692" t="str">
            <v>42070019650218502X</v>
          </cell>
          <cell r="J692">
            <v>4.57</v>
          </cell>
          <cell r="K692">
            <v>218</v>
          </cell>
          <cell r="L692">
            <v>2</v>
          </cell>
        </row>
        <row r="692">
          <cell r="O692">
            <v>2</v>
          </cell>
        </row>
        <row r="693">
          <cell r="B693" t="str">
            <v>企业小区4-2-403</v>
          </cell>
          <cell r="C693">
            <v>58.7</v>
          </cell>
          <cell r="D693">
            <v>43118</v>
          </cell>
        </row>
        <row r="693">
          <cell r="F693" t="str">
            <v>胡小丽</v>
          </cell>
          <cell r="G693" t="str">
            <v>420203196712313722</v>
          </cell>
        </row>
        <row r="693">
          <cell r="J693">
            <v>4.57</v>
          </cell>
          <cell r="K693">
            <v>223</v>
          </cell>
          <cell r="L693">
            <v>1</v>
          </cell>
          <cell r="M693">
            <v>1</v>
          </cell>
        </row>
        <row r="694">
          <cell r="B694" t="str">
            <v>企业小区4-2-404</v>
          </cell>
          <cell r="C694">
            <v>58.7</v>
          </cell>
          <cell r="D694">
            <v>43984</v>
          </cell>
        </row>
        <row r="694">
          <cell r="F694" t="str">
            <v>吴建华</v>
          </cell>
        </row>
        <row r="694">
          <cell r="J694">
            <v>4.57</v>
          </cell>
          <cell r="K694">
            <v>223</v>
          </cell>
        </row>
        <row r="695">
          <cell r="B695" t="str">
            <v>企业小区4-2-501</v>
          </cell>
          <cell r="C695">
            <v>57.39</v>
          </cell>
          <cell r="D695">
            <v>43035</v>
          </cell>
        </row>
        <row r="695">
          <cell r="F695" t="str">
            <v>林志</v>
          </cell>
          <cell r="G695" t="str">
            <v>420202199011090412</v>
          </cell>
          <cell r="H695" t="str">
            <v>林永浩</v>
          </cell>
          <cell r="I695" t="str">
            <v>420203201201122119</v>
          </cell>
          <cell r="J695">
            <v>4.57</v>
          </cell>
          <cell r="K695">
            <v>220</v>
          </cell>
          <cell r="L695">
            <v>2</v>
          </cell>
          <cell r="M695">
            <v>2</v>
          </cell>
        </row>
        <row r="696">
          <cell r="B696" t="str">
            <v>企业小区4-2-502</v>
          </cell>
          <cell r="C696">
            <v>57.36</v>
          </cell>
          <cell r="D696">
            <v>43567</v>
          </cell>
        </row>
        <row r="696">
          <cell r="F696" t="str">
            <v>李祥楫</v>
          </cell>
          <cell r="G696" t="str">
            <v>420222195112181097</v>
          </cell>
          <cell r="H696" t="str">
            <v>叶掉尔</v>
          </cell>
          <cell r="I696" t="str">
            <v>420222195112181097</v>
          </cell>
          <cell r="J696">
            <v>4.57</v>
          </cell>
          <cell r="K696">
            <v>220</v>
          </cell>
          <cell r="L696">
            <v>2</v>
          </cell>
        </row>
        <row r="696">
          <cell r="O696">
            <v>2</v>
          </cell>
        </row>
        <row r="697">
          <cell r="B697" t="str">
            <v>企业小区4-2-503</v>
          </cell>
          <cell r="C697">
            <v>58.7</v>
          </cell>
          <cell r="D697">
            <v>43567</v>
          </cell>
        </row>
        <row r="697">
          <cell r="F697" t="str">
            <v>明庭美</v>
          </cell>
          <cell r="G697" t="str">
            <v>420222195108071039</v>
          </cell>
          <cell r="H697" t="str">
            <v>程兰香
明瑞福
骆富丽</v>
          </cell>
          <cell r="I697" t="str">
            <v>420222195209081041
420222198209063779
420222198107173803</v>
          </cell>
          <cell r="J697">
            <v>4.57</v>
          </cell>
          <cell r="K697">
            <v>225</v>
          </cell>
          <cell r="L697">
            <v>4</v>
          </cell>
        </row>
        <row r="697">
          <cell r="O697">
            <v>4</v>
          </cell>
        </row>
        <row r="698">
          <cell r="B698" t="str">
            <v>企业小区4-2-504</v>
          </cell>
          <cell r="C698">
            <v>58.7</v>
          </cell>
          <cell r="D698">
            <v>43452</v>
          </cell>
        </row>
        <row r="698">
          <cell r="F698" t="str">
            <v>高炳礼</v>
          </cell>
          <cell r="G698" t="str">
            <v>420222194210031012</v>
          </cell>
          <cell r="H698" t="str">
            <v>岳玉莲</v>
          </cell>
          <cell r="I698" t="str">
            <v>420222194306261023</v>
          </cell>
          <cell r="J698">
            <v>4.57</v>
          </cell>
          <cell r="K698">
            <v>225</v>
          </cell>
          <cell r="L698">
            <v>2</v>
          </cell>
        </row>
        <row r="698">
          <cell r="O698">
            <v>2</v>
          </cell>
        </row>
        <row r="699">
          <cell r="B699" t="str">
            <v>企业小区4-2-601</v>
          </cell>
          <cell r="C699">
            <v>57.39</v>
          </cell>
          <cell r="D699">
            <v>43452</v>
          </cell>
        </row>
        <row r="699">
          <cell r="F699" t="str">
            <v>骆水平</v>
          </cell>
          <cell r="G699" t="str">
            <v>420222195302101019</v>
          </cell>
          <cell r="H699" t="str">
            <v>焦会芳
骆俊滔</v>
          </cell>
          <cell r="I699" t="str">
            <v>420222196404051045
420703198309163775</v>
          </cell>
          <cell r="J699">
            <v>4.57</v>
          </cell>
          <cell r="K699">
            <v>224</v>
          </cell>
          <cell r="L699">
            <v>3</v>
          </cell>
        </row>
        <row r="699">
          <cell r="O699">
            <v>3</v>
          </cell>
        </row>
        <row r="700">
          <cell r="B700" t="str">
            <v>企业小区4-2-602</v>
          </cell>
          <cell r="C700">
            <v>57.36</v>
          </cell>
          <cell r="D700">
            <v>43403</v>
          </cell>
        </row>
        <row r="700">
          <cell r="F700" t="str">
            <v>梅方权</v>
          </cell>
          <cell r="G700" t="str">
            <v>422130196401192535</v>
          </cell>
          <cell r="H700" t="str">
            <v>胡带郎
梅江诲
梅潇
梅瞾</v>
          </cell>
          <cell r="I700" t="str">
            <v>422130196602132547
421127199902062610
421127200306172544
421127200306172560</v>
          </cell>
          <cell r="J700">
            <v>4.57</v>
          </cell>
          <cell r="K700">
            <v>224</v>
          </cell>
          <cell r="L700">
            <v>5</v>
          </cell>
          <cell r="M700">
            <v>1</v>
          </cell>
        </row>
        <row r="701">
          <cell r="B701" t="str">
            <v>企业小区4-2-603</v>
          </cell>
          <cell r="C701">
            <v>58.14</v>
          </cell>
          <cell r="D701">
            <v>43567</v>
          </cell>
        </row>
        <row r="701">
          <cell r="F701" t="str">
            <v>黄治根</v>
          </cell>
          <cell r="G701" t="str">
            <v>42022219461202101X</v>
          </cell>
          <cell r="H701" t="str">
            <v>刘葵花</v>
          </cell>
          <cell r="I701" t="str">
            <v>420222194909141020</v>
          </cell>
          <cell r="J701">
            <v>4.57</v>
          </cell>
          <cell r="K701">
            <v>227</v>
          </cell>
          <cell r="L701">
            <v>2</v>
          </cell>
        </row>
        <row r="701">
          <cell r="O701">
            <v>2</v>
          </cell>
        </row>
        <row r="702">
          <cell r="B702" t="str">
            <v>企业小区4-2-604</v>
          </cell>
          <cell r="C702">
            <v>58.7</v>
          </cell>
          <cell r="D702">
            <v>43290</v>
          </cell>
        </row>
        <row r="702">
          <cell r="F702" t="str">
            <v>邵娥枝</v>
          </cell>
          <cell r="G702" t="str">
            <v>420203194404082927</v>
          </cell>
        </row>
        <row r="702">
          <cell r="J702">
            <v>4.57</v>
          </cell>
          <cell r="K702">
            <v>230</v>
          </cell>
          <cell r="L702">
            <v>1</v>
          </cell>
        </row>
        <row r="702">
          <cell r="O702">
            <v>1</v>
          </cell>
        </row>
        <row r="703">
          <cell r="B703" t="str">
            <v>企业小区4-2-701</v>
          </cell>
          <cell r="C703">
            <v>57.39</v>
          </cell>
          <cell r="D703">
            <v>43452</v>
          </cell>
        </row>
        <row r="703">
          <cell r="F703" t="str">
            <v>冯发雷</v>
          </cell>
          <cell r="G703" t="str">
            <v>420222194803171010</v>
          </cell>
          <cell r="H703" t="str">
            <v>黄金花</v>
          </cell>
          <cell r="I703" t="str">
            <v>420222195407091021</v>
          </cell>
          <cell r="J703">
            <v>4.57</v>
          </cell>
          <cell r="K703">
            <v>224</v>
          </cell>
          <cell r="L703">
            <v>2</v>
          </cell>
        </row>
        <row r="703">
          <cell r="O703">
            <v>2</v>
          </cell>
        </row>
        <row r="704">
          <cell r="B704" t="str">
            <v>企业小区4-2-702</v>
          </cell>
          <cell r="C704">
            <v>57.36</v>
          </cell>
          <cell r="D704">
            <v>43452</v>
          </cell>
        </row>
        <row r="704">
          <cell r="F704" t="str">
            <v>杨玉杰</v>
          </cell>
          <cell r="G704" t="str">
            <v>420222196804081024</v>
          </cell>
        </row>
        <row r="704">
          <cell r="J704">
            <v>4.57</v>
          </cell>
          <cell r="K704">
            <v>224</v>
          </cell>
          <cell r="L704">
            <v>1</v>
          </cell>
        </row>
        <row r="704">
          <cell r="O704">
            <v>1</v>
          </cell>
        </row>
        <row r="705">
          <cell r="B705" t="str">
            <v>企业小区4-2-703</v>
          </cell>
          <cell r="C705">
            <v>58.14</v>
          </cell>
          <cell r="D705">
            <v>43452</v>
          </cell>
        </row>
        <row r="705">
          <cell r="F705" t="str">
            <v>向守扬</v>
          </cell>
          <cell r="G705" t="str">
            <v>420222198409121072</v>
          </cell>
          <cell r="H705" t="str">
            <v>张彩娇
向煜锋
向钰林</v>
          </cell>
          <cell r="I705" t="str">
            <v>420222198506052048
420222200806099710
420222201007019715</v>
          </cell>
          <cell r="J705">
            <v>4.57</v>
          </cell>
          <cell r="K705">
            <v>227</v>
          </cell>
          <cell r="L705">
            <v>4</v>
          </cell>
        </row>
        <row r="705">
          <cell r="O705">
            <v>4</v>
          </cell>
        </row>
        <row r="706">
          <cell r="B706" t="str">
            <v>企业小区4-2-704</v>
          </cell>
          <cell r="C706">
            <v>58.7</v>
          </cell>
          <cell r="D706">
            <v>43567</v>
          </cell>
        </row>
        <row r="706">
          <cell r="F706" t="str">
            <v>费明江</v>
          </cell>
        </row>
        <row r="706">
          <cell r="J706">
            <v>4.57</v>
          </cell>
          <cell r="K706">
            <v>230</v>
          </cell>
        </row>
        <row r="707">
          <cell r="B707" t="str">
            <v>企业小区4-2-801</v>
          </cell>
          <cell r="C707">
            <v>57.39</v>
          </cell>
          <cell r="D707">
            <v>43567</v>
          </cell>
        </row>
        <row r="707">
          <cell r="F707" t="str">
            <v>赵立奇</v>
          </cell>
          <cell r="G707" t="str">
            <v>420222195505011013</v>
          </cell>
          <cell r="H707" t="str">
            <v>方贤花
赵克翔
赵克朋</v>
          </cell>
          <cell r="I707" t="str">
            <v>420222195605163807
420222198610153818
420222198011223810</v>
          </cell>
          <cell r="J707">
            <v>4.57</v>
          </cell>
          <cell r="K707">
            <v>224</v>
          </cell>
          <cell r="L707">
            <v>4</v>
          </cell>
        </row>
        <row r="707">
          <cell r="O707">
            <v>4</v>
          </cell>
        </row>
        <row r="708">
          <cell r="B708" t="str">
            <v>企业小区4-2-802</v>
          </cell>
          <cell r="C708">
            <v>57.36</v>
          </cell>
          <cell r="D708">
            <v>43287</v>
          </cell>
        </row>
        <row r="708">
          <cell r="F708" t="str">
            <v>张明松（去世）</v>
          </cell>
          <cell r="G708" t="str">
            <v>420203194904062914</v>
          </cell>
          <cell r="H708" t="str">
            <v>张洪兵
徐坤</v>
          </cell>
          <cell r="I708" t="str">
            <v>420203197606262911
421102198207148226</v>
          </cell>
          <cell r="J708">
            <v>4.57</v>
          </cell>
          <cell r="K708">
            <v>224</v>
          </cell>
          <cell r="L708">
            <v>2</v>
          </cell>
        </row>
        <row r="708">
          <cell r="O708">
            <v>2</v>
          </cell>
        </row>
        <row r="709">
          <cell r="B709" t="str">
            <v>企业小区4-2-803</v>
          </cell>
          <cell r="C709">
            <v>58.14</v>
          </cell>
          <cell r="D709">
            <v>43118</v>
          </cell>
        </row>
        <row r="709">
          <cell r="F709" t="str">
            <v>朱建华</v>
          </cell>
          <cell r="G709" t="str">
            <v>420203196409182117</v>
          </cell>
          <cell r="H709" t="str">
            <v>黄冬云</v>
          </cell>
          <cell r="I709" t="str">
            <v>430426197212084365</v>
          </cell>
          <cell r="J709">
            <v>4.57</v>
          </cell>
          <cell r="K709">
            <v>227</v>
          </cell>
          <cell r="L709">
            <v>2</v>
          </cell>
        </row>
        <row r="709">
          <cell r="O709">
            <v>2</v>
          </cell>
        </row>
        <row r="710">
          <cell r="B710" t="str">
            <v>企业小区4-2-804</v>
          </cell>
          <cell r="C710">
            <v>58.7</v>
          </cell>
          <cell r="D710">
            <v>43038</v>
          </cell>
        </row>
        <row r="710">
          <cell r="F710" t="str">
            <v>张吉华</v>
          </cell>
          <cell r="G710" t="str">
            <v>420221195405260016</v>
          </cell>
          <cell r="H710" t="str">
            <v>刘娥英
张国鹏
张茗</v>
          </cell>
          <cell r="I710" t="str">
            <v>420203195503082601
420203200612092538
420203200810102522</v>
          </cell>
          <cell r="J710">
            <v>4.57</v>
          </cell>
          <cell r="K710">
            <v>230</v>
          </cell>
          <cell r="L710">
            <v>4</v>
          </cell>
          <cell r="M710">
            <v>0</v>
          </cell>
        </row>
        <row r="710">
          <cell r="O710">
            <v>2</v>
          </cell>
        </row>
        <row r="711">
          <cell r="B711" t="str">
            <v>企业小区4-2-901</v>
          </cell>
          <cell r="C711">
            <v>57.39</v>
          </cell>
          <cell r="D711">
            <v>43452</v>
          </cell>
        </row>
        <row r="711">
          <cell r="F711" t="str">
            <v>庞雨枝（去世）</v>
          </cell>
          <cell r="G711" t="str">
            <v>420222193904221027</v>
          </cell>
          <cell r="H711" t="str">
            <v>陈应秋
邱福广</v>
          </cell>
          <cell r="I711" t="str">
            <v>42020219601103162X
420202195710101610</v>
          </cell>
          <cell r="J711">
            <v>4.57</v>
          </cell>
          <cell r="K711">
            <v>224</v>
          </cell>
          <cell r="L711">
            <v>2</v>
          </cell>
        </row>
        <row r="711">
          <cell r="O711">
            <v>2</v>
          </cell>
        </row>
        <row r="712">
          <cell r="B712" t="str">
            <v>企业小区4-2-902</v>
          </cell>
          <cell r="C712">
            <v>57.36</v>
          </cell>
          <cell r="D712">
            <v>43452</v>
          </cell>
        </row>
        <row r="712">
          <cell r="F712" t="str">
            <v>李洪</v>
          </cell>
          <cell r="G712" t="str">
            <v>422327196008276313</v>
          </cell>
        </row>
        <row r="712">
          <cell r="J712">
            <v>4.57</v>
          </cell>
          <cell r="K712">
            <v>224</v>
          </cell>
          <cell r="L712">
            <v>1</v>
          </cell>
        </row>
        <row r="712">
          <cell r="O712">
            <v>1</v>
          </cell>
        </row>
        <row r="713">
          <cell r="B713" t="str">
            <v>企业小区4-2-903</v>
          </cell>
          <cell r="C713">
            <v>58.14</v>
          </cell>
          <cell r="D713">
            <v>43452</v>
          </cell>
        </row>
        <row r="713">
          <cell r="F713" t="str">
            <v>胡亚利</v>
          </cell>
          <cell r="G713" t="str">
            <v>420222193804161012</v>
          </cell>
        </row>
        <row r="713">
          <cell r="J713">
            <v>4.57</v>
          </cell>
          <cell r="K713">
            <v>227</v>
          </cell>
          <cell r="L713">
            <v>1</v>
          </cell>
        </row>
        <row r="713">
          <cell r="O713">
            <v>1</v>
          </cell>
        </row>
        <row r="714">
          <cell r="B714" t="str">
            <v>企业小区4-2-904</v>
          </cell>
          <cell r="C714">
            <v>58.7</v>
          </cell>
          <cell r="D714">
            <v>43452</v>
          </cell>
        </row>
        <row r="714">
          <cell r="F714" t="str">
            <v>汪红明</v>
          </cell>
          <cell r="G714" t="str">
            <v>420222197206071031</v>
          </cell>
          <cell r="H714" t="str">
            <v>汪兆红
阿慧</v>
          </cell>
          <cell r="I714" t="str">
            <v>342626196804150165
342626199009200162</v>
          </cell>
          <cell r="J714">
            <v>4.57</v>
          </cell>
          <cell r="K714">
            <v>230</v>
          </cell>
          <cell r="L714">
            <v>3</v>
          </cell>
        </row>
        <row r="714">
          <cell r="O714">
            <v>3</v>
          </cell>
        </row>
        <row r="715">
          <cell r="B715" t="str">
            <v>企业小区4-2-1001</v>
          </cell>
          <cell r="C715">
            <v>57.39</v>
          </cell>
          <cell r="D715">
            <v>43452</v>
          </cell>
        </row>
        <row r="715">
          <cell r="F715" t="str">
            <v>苗连菊（去世）</v>
          </cell>
          <cell r="G715" t="str">
            <v>420222193805211026</v>
          </cell>
          <cell r="H715" t="str">
            <v>杜江</v>
          </cell>
          <cell r="I715" t="str">
            <v>420222197305091011</v>
          </cell>
          <cell r="J715">
            <v>4.57</v>
          </cell>
          <cell r="K715">
            <v>224</v>
          </cell>
          <cell r="L715">
            <v>1</v>
          </cell>
        </row>
        <row r="715">
          <cell r="O715">
            <v>1</v>
          </cell>
        </row>
        <row r="716">
          <cell r="B716" t="str">
            <v>企业小区4-2-1002</v>
          </cell>
          <cell r="C716">
            <v>57.36</v>
          </cell>
          <cell r="D716">
            <v>43122</v>
          </cell>
        </row>
        <row r="716">
          <cell r="F716" t="str">
            <v>董秋梅</v>
          </cell>
          <cell r="G716" t="str">
            <v>420700196710144302</v>
          </cell>
          <cell r="H716" t="str">
            <v>许赢
许博
胡开枝</v>
          </cell>
          <cell r="I716" t="str">
            <v>420202196507021214
4202031995013255X
420281194610194646</v>
          </cell>
          <cell r="J716">
            <v>4.57</v>
          </cell>
          <cell r="K716">
            <v>224</v>
          </cell>
          <cell r="L716">
            <v>4</v>
          </cell>
        </row>
        <row r="716">
          <cell r="O716">
            <v>4</v>
          </cell>
        </row>
        <row r="717">
          <cell r="B717" t="str">
            <v>企业小区4-2-1003</v>
          </cell>
          <cell r="C717">
            <v>58.14</v>
          </cell>
          <cell r="D717">
            <v>43567</v>
          </cell>
        </row>
        <row r="717">
          <cell r="F717" t="str">
            <v>陈世圣</v>
          </cell>
          <cell r="G717" t="str">
            <v>420222195607011014</v>
          </cell>
          <cell r="H717" t="str">
            <v>潘冬梅
陈宝兵
曾凤娥</v>
          </cell>
          <cell r="I717" t="str">
            <v>420222195805251027
420222198902211010
420923199303200628</v>
          </cell>
          <cell r="J717">
            <v>4.57</v>
          </cell>
          <cell r="K717">
            <v>227</v>
          </cell>
          <cell r="L717">
            <v>4</v>
          </cell>
        </row>
        <row r="717">
          <cell r="O717">
            <v>4</v>
          </cell>
        </row>
        <row r="718">
          <cell r="B718" t="str">
            <v>企业小区4-2-1004</v>
          </cell>
          <cell r="C718">
            <v>58.7</v>
          </cell>
          <cell r="D718">
            <v>43452</v>
          </cell>
        </row>
        <row r="718">
          <cell r="F718" t="str">
            <v>黄玉梅</v>
          </cell>
          <cell r="G718" t="str">
            <v>42022219670611104X</v>
          </cell>
          <cell r="H718" t="str">
            <v>邱羽</v>
          </cell>
          <cell r="I718" t="str">
            <v>420222199504269715</v>
          </cell>
          <cell r="J718">
            <v>4.57</v>
          </cell>
          <cell r="K718">
            <v>230</v>
          </cell>
          <cell r="L718">
            <v>2</v>
          </cell>
        </row>
        <row r="718">
          <cell r="O718">
            <v>2</v>
          </cell>
        </row>
        <row r="719">
          <cell r="B719" t="str">
            <v>企业小区4-2-1101</v>
          </cell>
          <cell r="C719">
            <v>57.39</v>
          </cell>
          <cell r="D719">
            <v>43122</v>
          </cell>
        </row>
        <row r="719">
          <cell r="F719" t="str">
            <v>傅蔚</v>
          </cell>
          <cell r="G719" t="str">
            <v>420203197005152143</v>
          </cell>
          <cell r="H719" t="str">
            <v>申恒
申霖</v>
          </cell>
          <cell r="I719" t="str">
            <v>42020219720119001X
420203199810272155</v>
          </cell>
          <cell r="J719">
            <v>4.57</v>
          </cell>
          <cell r="K719">
            <v>224</v>
          </cell>
          <cell r="L719">
            <v>3</v>
          </cell>
        </row>
        <row r="719">
          <cell r="O719">
            <v>3</v>
          </cell>
        </row>
        <row r="720">
          <cell r="B720" t="str">
            <v>企业小区4-2-1102</v>
          </cell>
          <cell r="C720">
            <v>57.36</v>
          </cell>
          <cell r="D720">
            <v>43122</v>
          </cell>
        </row>
        <row r="720">
          <cell r="F720" t="str">
            <v>叶丹</v>
          </cell>
          <cell r="G720" t="str">
            <v>42020319720413372X</v>
          </cell>
          <cell r="H720" t="str">
            <v>杨紫沁
杨紫湘</v>
          </cell>
          <cell r="I720" t="str">
            <v>420203200109043747
420203200109043763</v>
          </cell>
          <cell r="J720">
            <v>4.57</v>
          </cell>
          <cell r="K720">
            <v>224</v>
          </cell>
          <cell r="L720">
            <v>3</v>
          </cell>
        </row>
        <row r="720">
          <cell r="O720">
            <v>3</v>
          </cell>
        </row>
        <row r="721">
          <cell r="B721" t="str">
            <v>企业小区4-2-1103</v>
          </cell>
          <cell r="C721">
            <v>58.14</v>
          </cell>
          <cell r="D721">
            <v>43567</v>
          </cell>
        </row>
        <row r="721">
          <cell r="F721" t="str">
            <v>陈正生</v>
          </cell>
        </row>
        <row r="721">
          <cell r="J721">
            <v>4.57</v>
          </cell>
          <cell r="K721">
            <v>227</v>
          </cell>
        </row>
        <row r="722">
          <cell r="B722" t="str">
            <v>企业小区4-2-1104</v>
          </cell>
          <cell r="C722">
            <v>58.7</v>
          </cell>
          <cell r="D722">
            <v>43035</v>
          </cell>
        </row>
        <row r="722">
          <cell r="F722" t="str">
            <v>胡秋华</v>
          </cell>
          <cell r="G722" t="str">
            <v>420203197208103325</v>
          </cell>
          <cell r="H722" t="str">
            <v>高祥
高兴和</v>
          </cell>
          <cell r="I722" t="str">
            <v>420203200409063715
420203200706053329</v>
          </cell>
          <cell r="J722">
            <v>4.57</v>
          </cell>
          <cell r="K722">
            <v>230</v>
          </cell>
          <cell r="L722">
            <v>3</v>
          </cell>
          <cell r="M722">
            <v>3</v>
          </cell>
        </row>
        <row r="723">
          <cell r="B723" t="str">
            <v>企业小区4-2-1201</v>
          </cell>
          <cell r="C723">
            <v>57.39</v>
          </cell>
          <cell r="D723">
            <v>43039</v>
          </cell>
        </row>
        <row r="723">
          <cell r="F723" t="str">
            <v>施丽兵</v>
          </cell>
          <cell r="G723" t="str">
            <v>420205197504046137</v>
          </cell>
          <cell r="H723" t="str">
            <v>汪玉莲
施亚伦
施以勒</v>
          </cell>
          <cell r="I723" t="str">
            <v>420704197902185301
420203200403052513
420205201503232516</v>
          </cell>
          <cell r="J723">
            <v>4.57</v>
          </cell>
          <cell r="K723">
            <v>224</v>
          </cell>
          <cell r="L723">
            <v>4</v>
          </cell>
        </row>
        <row r="723">
          <cell r="O723">
            <v>4</v>
          </cell>
        </row>
        <row r="724">
          <cell r="B724" t="str">
            <v>企业小区4-2-1202</v>
          </cell>
          <cell r="C724">
            <v>57.36</v>
          </cell>
          <cell r="D724">
            <v>43038</v>
          </cell>
        </row>
        <row r="724">
          <cell r="F724" t="str">
            <v>费世米</v>
          </cell>
          <cell r="G724" t="str">
            <v>420222197802202050</v>
          </cell>
          <cell r="H724" t="str">
            <v>董小红
费坤
费坤林</v>
          </cell>
          <cell r="I724" t="str">
            <v>420222198510022140
420222200210262038
420222201205029711</v>
          </cell>
          <cell r="J724">
            <v>4.57</v>
          </cell>
          <cell r="K724">
            <v>224</v>
          </cell>
          <cell r="L724">
            <v>4</v>
          </cell>
        </row>
        <row r="724">
          <cell r="O724">
            <v>4</v>
          </cell>
        </row>
        <row r="725">
          <cell r="B725" t="str">
            <v>企业小区4-2-1203</v>
          </cell>
          <cell r="C725">
            <v>58.14</v>
          </cell>
          <cell r="D725">
            <v>43033</v>
          </cell>
        </row>
        <row r="725">
          <cell r="F725" t="str">
            <v>董静</v>
          </cell>
          <cell r="G725" t="str">
            <v>420202198412010861</v>
          </cell>
          <cell r="H725" t="str">
            <v>吴梓墨
吴思齐</v>
          </cell>
          <cell r="I725" t="str">
            <v>420202201404022016
350923201405300058</v>
          </cell>
          <cell r="J725">
            <v>4.57</v>
          </cell>
          <cell r="K725">
            <v>227</v>
          </cell>
          <cell r="L725">
            <v>3</v>
          </cell>
        </row>
        <row r="725">
          <cell r="O725">
            <v>3</v>
          </cell>
        </row>
        <row r="726">
          <cell r="B726" t="str">
            <v>企业小区4-2-1204</v>
          </cell>
          <cell r="C726">
            <v>58.7</v>
          </cell>
          <cell r="D726">
            <v>43452</v>
          </cell>
        </row>
        <row r="726">
          <cell r="F726" t="str">
            <v>赵德安</v>
          </cell>
          <cell r="G726" t="str">
            <v>420222194309141035</v>
          </cell>
          <cell r="H726" t="str">
            <v>任少云</v>
          </cell>
          <cell r="I726" t="str">
            <v>420222195104151023</v>
          </cell>
          <cell r="J726">
            <v>4.57</v>
          </cell>
          <cell r="K726">
            <v>230</v>
          </cell>
          <cell r="L726">
            <v>2</v>
          </cell>
        </row>
        <row r="726">
          <cell r="O726">
            <v>2</v>
          </cell>
        </row>
        <row r="727">
          <cell r="B727" t="str">
            <v>企业小区4-2-1301</v>
          </cell>
          <cell r="C727">
            <v>57.39</v>
          </cell>
          <cell r="D727">
            <v>43035</v>
          </cell>
        </row>
        <row r="727">
          <cell r="F727" t="str">
            <v>黄拥军</v>
          </cell>
        </row>
        <row r="727">
          <cell r="J727">
            <v>4.57</v>
          </cell>
          <cell r="K727">
            <v>224</v>
          </cell>
        </row>
        <row r="728">
          <cell r="B728" t="str">
            <v>企业小区4-2-1302</v>
          </cell>
          <cell r="C728">
            <v>57.36</v>
          </cell>
          <cell r="D728">
            <v>43038</v>
          </cell>
        </row>
        <row r="728">
          <cell r="F728" t="str">
            <v>包春香</v>
          </cell>
          <cell r="G728" t="str">
            <v>420203196202232922</v>
          </cell>
        </row>
        <row r="728">
          <cell r="J728">
            <v>4.57</v>
          </cell>
          <cell r="K728">
            <v>224</v>
          </cell>
          <cell r="L728">
            <v>1</v>
          </cell>
        </row>
        <row r="728">
          <cell r="O728">
            <v>1</v>
          </cell>
        </row>
        <row r="729">
          <cell r="B729" t="str">
            <v>企业小区4-2-1303</v>
          </cell>
          <cell r="C729">
            <v>58.14</v>
          </cell>
          <cell r="D729">
            <v>43453</v>
          </cell>
        </row>
        <row r="729">
          <cell r="F729" t="str">
            <v>陈世柳</v>
          </cell>
          <cell r="G729" t="str">
            <v>420222195006151011</v>
          </cell>
          <cell r="H729" t="str">
            <v>黄凤珍</v>
          </cell>
          <cell r="I729" t="str">
            <v>420222195906190014</v>
          </cell>
          <cell r="J729">
            <v>4.57</v>
          </cell>
          <cell r="K729">
            <v>227</v>
          </cell>
          <cell r="L729">
            <v>2</v>
          </cell>
        </row>
        <row r="729">
          <cell r="O729">
            <v>2</v>
          </cell>
        </row>
        <row r="730">
          <cell r="B730" t="str">
            <v>企业小区4-2-1304</v>
          </cell>
          <cell r="C730">
            <v>58.7</v>
          </cell>
          <cell r="D730">
            <v>43122</v>
          </cell>
        </row>
        <row r="730">
          <cell r="F730" t="str">
            <v>陈莉</v>
          </cell>
          <cell r="G730" t="str">
            <v>420203197206103727</v>
          </cell>
          <cell r="H730" t="str">
            <v>石丰</v>
          </cell>
          <cell r="I730" t="str">
            <v>420203199411093715</v>
          </cell>
          <cell r="J730">
            <v>4.57</v>
          </cell>
          <cell r="K730">
            <v>230</v>
          </cell>
          <cell r="L730">
            <v>2</v>
          </cell>
        </row>
        <row r="730">
          <cell r="O730">
            <v>2</v>
          </cell>
        </row>
        <row r="731">
          <cell r="B731" t="str">
            <v>企业小区4-2-1401</v>
          </cell>
          <cell r="C731">
            <v>57.39</v>
          </cell>
          <cell r="D731">
            <v>43123</v>
          </cell>
        </row>
        <row r="731">
          <cell r="F731" t="str">
            <v>王红兵</v>
          </cell>
        </row>
        <row r="731">
          <cell r="J731">
            <v>4.57</v>
          </cell>
          <cell r="K731">
            <v>224</v>
          </cell>
        </row>
        <row r="732">
          <cell r="B732" t="str">
            <v>企业小区4-2-1402</v>
          </cell>
          <cell r="C732">
            <v>57.36</v>
          </cell>
          <cell r="D732">
            <v>43435</v>
          </cell>
        </row>
        <row r="732">
          <cell r="F732" t="str">
            <v>任玉梅</v>
          </cell>
          <cell r="G732" t="str">
            <v>420222194402041020</v>
          </cell>
        </row>
        <row r="732">
          <cell r="J732">
            <v>4.57</v>
          </cell>
          <cell r="K732">
            <v>224</v>
          </cell>
          <cell r="L732">
            <v>1</v>
          </cell>
        </row>
        <row r="732">
          <cell r="O732">
            <v>1</v>
          </cell>
        </row>
        <row r="733">
          <cell r="B733" t="str">
            <v>企业小区4-2-1403</v>
          </cell>
          <cell r="C733">
            <v>58.14</v>
          </cell>
          <cell r="D733">
            <v>43567</v>
          </cell>
        </row>
        <row r="733">
          <cell r="F733" t="str">
            <v>冯福生</v>
          </cell>
          <cell r="G733" t="str">
            <v>420222195306071013</v>
          </cell>
          <cell r="H733" t="str">
            <v>李升
冯建州
陈建雨</v>
          </cell>
          <cell r="I733" t="str">
            <v>420222195202281024
420222198704151012
420222199105232042</v>
          </cell>
          <cell r="J733">
            <v>4.57</v>
          </cell>
          <cell r="K733">
            <v>227</v>
          </cell>
          <cell r="L733">
            <v>4</v>
          </cell>
        </row>
        <row r="733">
          <cell r="O733">
            <v>4</v>
          </cell>
        </row>
        <row r="734">
          <cell r="B734" t="str">
            <v>企业小区4-2-1404</v>
          </cell>
          <cell r="C734">
            <v>58.7</v>
          </cell>
          <cell r="D734">
            <v>43038</v>
          </cell>
        </row>
        <row r="734">
          <cell r="F734" t="str">
            <v>施旺姣</v>
          </cell>
          <cell r="G734" t="str">
            <v>420203196508162920</v>
          </cell>
        </row>
        <row r="734">
          <cell r="J734">
            <v>4.57</v>
          </cell>
          <cell r="K734">
            <v>230</v>
          </cell>
          <cell r="L734">
            <v>1</v>
          </cell>
        </row>
        <row r="734">
          <cell r="O734">
            <v>1</v>
          </cell>
        </row>
        <row r="735">
          <cell r="B735" t="str">
            <v>企业小区4-2-1501</v>
          </cell>
          <cell r="C735">
            <v>57.39</v>
          </cell>
          <cell r="D735">
            <v>43119</v>
          </cell>
        </row>
        <row r="735">
          <cell r="F735" t="str">
            <v>吴萍</v>
          </cell>
          <cell r="G735" t="str">
            <v>420203196908073740</v>
          </cell>
          <cell r="H735" t="str">
            <v>胡文俊</v>
          </cell>
          <cell r="I735" t="str">
            <v>420203196411283312</v>
          </cell>
          <cell r="J735">
            <v>4.57</v>
          </cell>
          <cell r="K735">
            <v>212</v>
          </cell>
          <cell r="L735">
            <v>2</v>
          </cell>
        </row>
        <row r="735">
          <cell r="O735">
            <v>2</v>
          </cell>
        </row>
        <row r="736">
          <cell r="B736" t="str">
            <v>企业小区4-2-1502</v>
          </cell>
          <cell r="C736">
            <v>57.36</v>
          </cell>
          <cell r="D736">
            <v>43118</v>
          </cell>
        </row>
        <row r="736">
          <cell r="F736" t="str">
            <v>单银艳</v>
          </cell>
          <cell r="G736" t="str">
            <v>420203197102012943</v>
          </cell>
          <cell r="H736" t="str">
            <v>邱勇
邱碘碘</v>
          </cell>
          <cell r="I736" t="str">
            <v>420203196808052918
420203199212282919</v>
          </cell>
          <cell r="J736">
            <v>4.57</v>
          </cell>
          <cell r="K736">
            <v>212</v>
          </cell>
          <cell r="L736">
            <v>3</v>
          </cell>
          <cell r="M736">
            <v>3</v>
          </cell>
        </row>
        <row r="737">
          <cell r="B737" t="str">
            <v>企业小区4-2-1503</v>
          </cell>
          <cell r="C737">
            <v>58.14</v>
          </cell>
          <cell r="D737">
            <v>43452</v>
          </cell>
        </row>
        <row r="737">
          <cell r="F737" t="str">
            <v>何永贤</v>
          </cell>
          <cell r="G737" t="str">
            <v>420222196311161026</v>
          </cell>
        </row>
        <row r="737">
          <cell r="J737">
            <v>4.57</v>
          </cell>
          <cell r="K737">
            <v>215</v>
          </cell>
          <cell r="L737">
            <v>1</v>
          </cell>
        </row>
        <row r="737">
          <cell r="O737">
            <v>1</v>
          </cell>
        </row>
        <row r="738">
          <cell r="B738" t="str">
            <v>企业小区4-2-1504</v>
          </cell>
          <cell r="C738">
            <v>58.7</v>
          </cell>
          <cell r="D738">
            <v>43119</v>
          </cell>
        </row>
        <row r="738">
          <cell r="F738" t="str">
            <v>董枚芳</v>
          </cell>
          <cell r="G738" t="str">
            <v>420204197001314949</v>
          </cell>
          <cell r="H738" t="str">
            <v>吴睿涵</v>
          </cell>
          <cell r="I738" t="str">
            <v>420204199306184945</v>
          </cell>
          <cell r="J738">
            <v>4.57</v>
          </cell>
          <cell r="K738">
            <v>217</v>
          </cell>
          <cell r="L738">
            <v>2</v>
          </cell>
        </row>
        <row r="738">
          <cell r="O738">
            <v>2</v>
          </cell>
        </row>
        <row r="739">
          <cell r="B739" t="str">
            <v>企业小区5-1-101</v>
          </cell>
          <cell r="C739">
            <v>56.05</v>
          </cell>
          <cell r="D739">
            <v>43567</v>
          </cell>
        </row>
        <row r="739">
          <cell r="F739" t="str">
            <v>沈庆良</v>
          </cell>
          <cell r="G739" t="str">
            <v>422327195810216321</v>
          </cell>
        </row>
        <row r="739">
          <cell r="J739">
            <v>4.57</v>
          </cell>
          <cell r="K739">
            <v>207</v>
          </cell>
          <cell r="L739">
            <v>1</v>
          </cell>
        </row>
        <row r="739">
          <cell r="O739">
            <v>1</v>
          </cell>
        </row>
        <row r="740">
          <cell r="B740" t="str">
            <v>企业小区5-1-102</v>
          </cell>
          <cell r="C740">
            <v>56.04</v>
          </cell>
          <cell r="D740">
            <v>43567</v>
          </cell>
        </row>
        <row r="740">
          <cell r="F740" t="str">
            <v>陈祥发</v>
          </cell>
          <cell r="G740" t="str">
            <v>420222195310111057</v>
          </cell>
          <cell r="H740" t="str">
            <v>王春香
陈新星</v>
          </cell>
          <cell r="I740" t="str">
            <v>420222195504111020
420222198605137258</v>
          </cell>
          <cell r="J740">
            <v>4.57</v>
          </cell>
          <cell r="K740">
            <v>207</v>
          </cell>
          <cell r="L740">
            <v>3</v>
          </cell>
        </row>
        <row r="740">
          <cell r="O740">
            <v>3</v>
          </cell>
        </row>
        <row r="741">
          <cell r="B741" t="str">
            <v>企业小区5-1-103</v>
          </cell>
          <cell r="C741">
            <v>56.82</v>
          </cell>
          <cell r="D741">
            <v>43034</v>
          </cell>
        </row>
        <row r="741">
          <cell r="F741" t="str">
            <v>熊静娜</v>
          </cell>
          <cell r="G741" t="str">
            <v>420203196612202523</v>
          </cell>
        </row>
        <row r="741">
          <cell r="J741">
            <v>4.57</v>
          </cell>
          <cell r="K741">
            <v>210</v>
          </cell>
          <cell r="L741">
            <v>1</v>
          </cell>
          <cell r="M741">
            <v>1</v>
          </cell>
        </row>
        <row r="742">
          <cell r="B742" t="str">
            <v>企业小区5-1-104</v>
          </cell>
          <cell r="C742">
            <v>57.36</v>
          </cell>
          <cell r="D742">
            <v>43567</v>
          </cell>
        </row>
        <row r="742">
          <cell r="F742" t="str">
            <v>费新送</v>
          </cell>
          <cell r="G742" t="str">
            <v>420222195501121012</v>
          </cell>
          <cell r="H742" t="str">
            <v>叶桂芝
费涛涛</v>
          </cell>
          <cell r="I742" t="str">
            <v>420222195507211022
420222199406261015</v>
          </cell>
          <cell r="J742">
            <v>4.57</v>
          </cell>
          <cell r="K742">
            <v>212</v>
          </cell>
          <cell r="L742">
            <v>3</v>
          </cell>
        </row>
        <row r="742">
          <cell r="O742">
            <v>3</v>
          </cell>
        </row>
        <row r="743">
          <cell r="B743" t="str">
            <v>企业小区5-1-201</v>
          </cell>
          <cell r="C743">
            <v>56.05</v>
          </cell>
          <cell r="D743">
            <v>43571</v>
          </cell>
        </row>
        <row r="743">
          <cell r="F743" t="str">
            <v>柯长法</v>
          </cell>
          <cell r="G743" t="str">
            <v>420222195208231036</v>
          </cell>
          <cell r="H743" t="str">
            <v>柯善兵</v>
          </cell>
          <cell r="I743" t="str">
            <v>422327197907240810</v>
          </cell>
          <cell r="J743">
            <v>4.57</v>
          </cell>
          <cell r="K743">
            <v>209</v>
          </cell>
          <cell r="L743">
            <v>2</v>
          </cell>
        </row>
        <row r="743">
          <cell r="O743">
            <v>2</v>
          </cell>
        </row>
        <row r="744">
          <cell r="B744" t="str">
            <v>企业小区5-1-202</v>
          </cell>
          <cell r="C744">
            <v>56.04</v>
          </cell>
          <cell r="D744">
            <v>43678</v>
          </cell>
        </row>
        <row r="744">
          <cell r="F744" t="str">
            <v>包士新</v>
          </cell>
          <cell r="G744" t="str">
            <v>420202194303240010</v>
          </cell>
          <cell r="H744" t="str">
            <v>宗淑君
包鸿</v>
          </cell>
          <cell r="I744" t="str">
            <v>420202194412080028
420202197202040056</v>
          </cell>
          <cell r="J744">
            <v>4.57</v>
          </cell>
          <cell r="K744">
            <v>208</v>
          </cell>
          <cell r="L744">
            <v>3</v>
          </cell>
        </row>
        <row r="744">
          <cell r="O744">
            <v>3</v>
          </cell>
        </row>
        <row r="745">
          <cell r="B745" t="str">
            <v>企业小区5-1-203</v>
          </cell>
          <cell r="C745">
            <v>56.82</v>
          </cell>
          <cell r="D745">
            <v>43119</v>
          </cell>
        </row>
        <row r="745">
          <cell r="F745" t="str">
            <v>龚花梅</v>
          </cell>
          <cell r="G745" t="str">
            <v>42212919541126052X</v>
          </cell>
          <cell r="H745" t="str">
            <v>刘莹
刘昌武
朱大萍</v>
          </cell>
          <cell r="I745" t="str">
            <v>421182197507050586
420203197601142910
420704198206240041</v>
          </cell>
          <cell r="J745">
            <v>4.57</v>
          </cell>
          <cell r="K745">
            <v>211</v>
          </cell>
          <cell r="L745">
            <v>4</v>
          </cell>
        </row>
        <row r="745">
          <cell r="O745">
            <v>4</v>
          </cell>
        </row>
        <row r="746">
          <cell r="B746" t="str">
            <v>企业小区5-1-301</v>
          </cell>
          <cell r="C746">
            <v>56.05</v>
          </cell>
          <cell r="D746">
            <v>43678</v>
          </cell>
        </row>
        <row r="746">
          <cell r="F746" t="str">
            <v>周进国</v>
          </cell>
          <cell r="G746" t="str">
            <v>42020219710518041X</v>
          </cell>
          <cell r="H746" t="str">
            <v>谢琴红
周慧玲</v>
          </cell>
          <cell r="I746" t="str">
            <v>420221197711141620
420202200009170427</v>
          </cell>
          <cell r="J746">
            <v>4.57</v>
          </cell>
          <cell r="K746">
            <v>211</v>
          </cell>
          <cell r="L746">
            <v>3</v>
          </cell>
        </row>
        <row r="746">
          <cell r="O746">
            <v>3</v>
          </cell>
        </row>
        <row r="747">
          <cell r="B747" t="str">
            <v>企业小区5-1-302</v>
          </cell>
          <cell r="C747">
            <v>56.04</v>
          </cell>
          <cell r="D747">
            <v>43693</v>
          </cell>
        </row>
        <row r="747">
          <cell r="F747" t="str">
            <v>李正国</v>
          </cell>
          <cell r="G747" t="str">
            <v>420202196411150038</v>
          </cell>
          <cell r="H747" t="str">
            <v>徐红霞
邱金娥</v>
          </cell>
          <cell r="I747" t="str">
            <v>42020219640216004X
420202193611160026</v>
          </cell>
          <cell r="J747">
            <v>4.57</v>
          </cell>
          <cell r="K747">
            <v>211</v>
          </cell>
          <cell r="L747">
            <v>3</v>
          </cell>
        </row>
        <row r="747">
          <cell r="O747">
            <v>3</v>
          </cell>
        </row>
        <row r="748">
          <cell r="B748" t="str">
            <v>企业小区5-1-303</v>
          </cell>
          <cell r="C748">
            <v>56.82</v>
          </cell>
          <cell r="D748">
            <v>43038</v>
          </cell>
        </row>
        <row r="748">
          <cell r="F748" t="str">
            <v>徐望林</v>
          </cell>
          <cell r="G748" t="str">
            <v>420203198011032118</v>
          </cell>
          <cell r="H748" t="str">
            <v>徐安杰
徐安琪</v>
          </cell>
          <cell r="I748" t="str">
            <v>4211272030216191X
421127200302161960</v>
          </cell>
          <cell r="J748">
            <v>4.57</v>
          </cell>
          <cell r="K748">
            <v>214</v>
          </cell>
          <cell r="L748">
            <v>3</v>
          </cell>
        </row>
        <row r="748">
          <cell r="O748">
            <v>3</v>
          </cell>
        </row>
        <row r="749">
          <cell r="B749" t="str">
            <v>企业小区5-1-304</v>
          </cell>
          <cell r="C749">
            <v>57.36</v>
          </cell>
          <cell r="D749">
            <v>43693</v>
          </cell>
        </row>
        <row r="749">
          <cell r="F749" t="str">
            <v>夏胜国</v>
          </cell>
          <cell r="G749" t="str">
            <v>4202031967022232515</v>
          </cell>
          <cell r="H749" t="str">
            <v>李明
杨金莲</v>
          </cell>
          <cell r="I749" t="str">
            <v>420204196406304525
420203194302022544</v>
          </cell>
          <cell r="J749">
            <v>4.57</v>
          </cell>
          <cell r="K749">
            <v>216</v>
          </cell>
          <cell r="L749">
            <v>3</v>
          </cell>
        </row>
        <row r="749">
          <cell r="O749">
            <v>3</v>
          </cell>
        </row>
        <row r="750">
          <cell r="B750" t="str">
            <v>企业小区5-1-401</v>
          </cell>
          <cell r="C750">
            <v>56.05</v>
          </cell>
          <cell r="D750">
            <v>43119</v>
          </cell>
        </row>
        <row r="750">
          <cell r="F750" t="str">
            <v>袁文斌</v>
          </cell>
          <cell r="G750" t="str">
            <v>420203196211142558</v>
          </cell>
          <cell r="H750" t="str">
            <v>曾玉珍
袁康</v>
          </cell>
          <cell r="I750" t="str">
            <v>420203196602152542
420203198809092531</v>
          </cell>
          <cell r="J750">
            <v>4.57</v>
          </cell>
          <cell r="K750">
            <v>213</v>
          </cell>
          <cell r="L750">
            <v>3</v>
          </cell>
        </row>
        <row r="750">
          <cell r="O750">
            <v>3</v>
          </cell>
        </row>
        <row r="751">
          <cell r="B751" t="str">
            <v>企业小区5-1-402</v>
          </cell>
          <cell r="C751">
            <v>56.04</v>
          </cell>
          <cell r="D751">
            <v>43123</v>
          </cell>
        </row>
        <row r="751">
          <cell r="F751" t="str">
            <v>王雁鹏</v>
          </cell>
          <cell r="G751" t="str">
            <v>420203198711293757</v>
          </cell>
          <cell r="H751" t="str">
            <v>周花萍
王诗涵</v>
          </cell>
          <cell r="I751" t="str">
            <v>420203196408033726
420203201705023720</v>
          </cell>
          <cell r="J751">
            <v>4.57</v>
          </cell>
          <cell r="K751">
            <v>213</v>
          </cell>
          <cell r="L751">
            <v>3</v>
          </cell>
        </row>
        <row r="751">
          <cell r="O751">
            <v>3</v>
          </cell>
        </row>
        <row r="752">
          <cell r="B752" t="str">
            <v>企业小区5-1-403</v>
          </cell>
          <cell r="C752">
            <v>56.82</v>
          </cell>
          <cell r="D752">
            <v>43693</v>
          </cell>
        </row>
        <row r="752">
          <cell r="F752" t="str">
            <v>邓少东</v>
          </cell>
          <cell r="G752" t="str">
            <v>420203194601042115</v>
          </cell>
          <cell r="H752" t="str">
            <v>刘姣娃
邓文胜
熊婷婷</v>
          </cell>
          <cell r="I752" t="str">
            <v>420203194906092527
420203197409302531
422130198806020028</v>
          </cell>
          <cell r="J752">
            <v>4.57</v>
          </cell>
          <cell r="K752">
            <v>216</v>
          </cell>
          <cell r="L752">
            <v>4</v>
          </cell>
        </row>
        <row r="752">
          <cell r="O752">
            <v>4</v>
          </cell>
        </row>
        <row r="753">
          <cell r="B753" t="str">
            <v>企业小区5-1-404</v>
          </cell>
          <cell r="C753">
            <v>57.36</v>
          </cell>
          <cell r="D753">
            <v>43693</v>
          </cell>
        </row>
        <row r="753">
          <cell r="F753" t="str">
            <v>龚春建</v>
          </cell>
          <cell r="G753" t="str">
            <v>420203196401302516</v>
          </cell>
          <cell r="H753" t="str">
            <v>胡佑清
龚函</v>
          </cell>
          <cell r="I753" t="str">
            <v>420203196112242529
420202198507270412</v>
          </cell>
          <cell r="J753">
            <v>4.57</v>
          </cell>
          <cell r="K753">
            <v>218</v>
          </cell>
          <cell r="L753">
            <v>3</v>
          </cell>
        </row>
        <row r="753">
          <cell r="O753">
            <v>3</v>
          </cell>
        </row>
        <row r="754">
          <cell r="B754" t="str">
            <v>企业小区5-1-501</v>
          </cell>
          <cell r="C754">
            <v>56.05</v>
          </cell>
          <cell r="D754">
            <v>43696</v>
          </cell>
        </row>
        <row r="754">
          <cell r="F754" t="str">
            <v>田淑芳</v>
          </cell>
          <cell r="G754" t="str">
            <v>42020219610614124X</v>
          </cell>
          <cell r="H754" t="str">
            <v>龙智
柯倩倩</v>
          </cell>
          <cell r="I754" t="str">
            <v>420202198905251217
420281199207021625</v>
          </cell>
          <cell r="J754">
            <v>4.57</v>
          </cell>
          <cell r="K754">
            <v>215</v>
          </cell>
          <cell r="L754">
            <v>3</v>
          </cell>
        </row>
        <row r="754">
          <cell r="O754">
            <v>3</v>
          </cell>
        </row>
        <row r="755">
          <cell r="B755" t="str">
            <v>企业小区5-1-502</v>
          </cell>
          <cell r="C755">
            <v>56.04</v>
          </cell>
          <cell r="D755">
            <v>43647</v>
          </cell>
        </row>
        <row r="755">
          <cell r="F755" t="str">
            <v>贾正香</v>
          </cell>
          <cell r="G755" t="str">
            <v>422127195504267920</v>
          </cell>
        </row>
        <row r="755">
          <cell r="J755">
            <v>4.57</v>
          </cell>
          <cell r="K755">
            <v>215</v>
          </cell>
          <cell r="L755">
            <v>1</v>
          </cell>
        </row>
        <row r="755">
          <cell r="O755">
            <v>1</v>
          </cell>
        </row>
        <row r="756">
          <cell r="B756" t="str">
            <v>企业小区5-1-503</v>
          </cell>
          <cell r="C756">
            <v>56.82</v>
          </cell>
          <cell r="D756">
            <v>43122</v>
          </cell>
        </row>
        <row r="756">
          <cell r="F756" t="str">
            <v>刘英华</v>
          </cell>
          <cell r="G756" t="str">
            <v>420203196709032110</v>
          </cell>
        </row>
        <row r="756">
          <cell r="J756">
            <v>4.57</v>
          </cell>
          <cell r="K756">
            <v>218</v>
          </cell>
          <cell r="L756">
            <v>1</v>
          </cell>
        </row>
        <row r="756">
          <cell r="O756">
            <v>1</v>
          </cell>
        </row>
        <row r="757">
          <cell r="B757" t="str">
            <v>企业小区5-1-504</v>
          </cell>
          <cell r="C757">
            <v>57.36</v>
          </cell>
          <cell r="D757">
            <v>43033</v>
          </cell>
        </row>
        <row r="757">
          <cell r="F757" t="str">
            <v>刘阳春</v>
          </cell>
          <cell r="G757" t="str">
            <v>420203194412052920</v>
          </cell>
          <cell r="H757" t="str">
            <v>舒志刚
陈桂英</v>
          </cell>
          <cell r="I757" t="str">
            <v>420203196608022917
420202196312020828</v>
          </cell>
          <cell r="J757">
            <v>4.57</v>
          </cell>
          <cell r="K757">
            <v>220</v>
          </cell>
          <cell r="L757">
            <v>3</v>
          </cell>
        </row>
        <row r="757">
          <cell r="O757">
            <v>0</v>
          </cell>
        </row>
        <row r="758">
          <cell r="B758" t="str">
            <v>企业小区5-1-601</v>
          </cell>
          <cell r="C758">
            <v>56.05</v>
          </cell>
          <cell r="D758">
            <v>0</v>
          </cell>
        </row>
        <row r="758">
          <cell r="F758" t="str">
            <v>彭玉花</v>
          </cell>
          <cell r="G758" t="str">
            <v>420203196805242927</v>
          </cell>
          <cell r="H758" t="str">
            <v>王辉</v>
          </cell>
          <cell r="I758" t="str">
            <v>420203197008032518</v>
          </cell>
          <cell r="J758">
            <v>4.57</v>
          </cell>
          <cell r="K758">
            <v>219</v>
          </cell>
          <cell r="L758">
            <v>2</v>
          </cell>
        </row>
        <row r="758">
          <cell r="O758">
            <v>2</v>
          </cell>
        </row>
        <row r="759">
          <cell r="B759" t="str">
            <v>企业小区5-1-602</v>
          </cell>
          <cell r="C759">
            <v>56.04</v>
          </cell>
          <cell r="D759">
            <v>43040</v>
          </cell>
        </row>
        <row r="759">
          <cell r="F759" t="str">
            <v>王俊</v>
          </cell>
          <cell r="G759" t="str">
            <v>420203196411093754</v>
          </cell>
          <cell r="H759" t="str">
            <v>谭在华
程淑云</v>
          </cell>
          <cell r="I759" t="str">
            <v>420203196408173729
420203194311293725</v>
          </cell>
          <cell r="J759">
            <v>4.57</v>
          </cell>
          <cell r="K759">
            <v>219</v>
          </cell>
          <cell r="L759">
            <v>3</v>
          </cell>
        </row>
        <row r="759">
          <cell r="O759">
            <v>3</v>
          </cell>
        </row>
        <row r="760">
          <cell r="B760" t="str">
            <v>企业小区5-1-603</v>
          </cell>
          <cell r="C760">
            <v>56.82</v>
          </cell>
          <cell r="D760">
            <v>43647</v>
          </cell>
        </row>
        <row r="760">
          <cell r="F760" t="str">
            <v>张云兰</v>
          </cell>
          <cell r="G760" t="str">
            <v>420202196212041621</v>
          </cell>
        </row>
        <row r="760">
          <cell r="J760">
            <v>4.57</v>
          </cell>
          <cell r="K760">
            <v>222</v>
          </cell>
          <cell r="L760">
            <v>1</v>
          </cell>
        </row>
        <row r="760">
          <cell r="O760">
            <v>1</v>
          </cell>
        </row>
        <row r="761">
          <cell r="B761" t="str">
            <v>企业小区5-1-604</v>
          </cell>
          <cell r="C761">
            <v>57.36</v>
          </cell>
          <cell r="D761">
            <v>43033</v>
          </cell>
        </row>
        <row r="761">
          <cell r="F761" t="str">
            <v>王莉</v>
          </cell>
          <cell r="G761" t="str">
            <v>420202197005162165</v>
          </cell>
          <cell r="H761" t="str">
            <v>何雯雯</v>
          </cell>
          <cell r="I761" t="str">
            <v>42020320001302524</v>
          </cell>
          <cell r="J761">
            <v>4.57</v>
          </cell>
          <cell r="K761">
            <v>224</v>
          </cell>
          <cell r="L761">
            <v>2</v>
          </cell>
        </row>
        <row r="761">
          <cell r="O761">
            <v>2</v>
          </cell>
        </row>
        <row r="762">
          <cell r="B762" t="str">
            <v>企业小区5-1-701</v>
          </cell>
          <cell r="C762">
            <v>56.05</v>
          </cell>
          <cell r="D762">
            <v>43123</v>
          </cell>
        </row>
        <row r="762">
          <cell r="F762" t="str">
            <v>徐晚萍</v>
          </cell>
        </row>
        <row r="762">
          <cell r="J762">
            <v>4.57</v>
          </cell>
          <cell r="K762">
            <v>219</v>
          </cell>
        </row>
        <row r="763">
          <cell r="B763" t="str">
            <v>企业小区5-1-702</v>
          </cell>
          <cell r="C763">
            <v>56.04</v>
          </cell>
          <cell r="D763">
            <v>43038</v>
          </cell>
        </row>
        <row r="763">
          <cell r="F763" t="str">
            <v>曹冬菊</v>
          </cell>
          <cell r="G763" t="str">
            <v>420203196004012144</v>
          </cell>
        </row>
        <row r="763">
          <cell r="J763">
            <v>4.57</v>
          </cell>
          <cell r="K763">
            <v>219</v>
          </cell>
          <cell r="L763">
            <v>1</v>
          </cell>
          <cell r="M763">
            <v>1</v>
          </cell>
        </row>
        <row r="764">
          <cell r="B764" t="str">
            <v>企业小区5-1-703</v>
          </cell>
          <cell r="C764">
            <v>56.82</v>
          </cell>
          <cell r="D764">
            <v>43647</v>
          </cell>
        </row>
        <row r="764">
          <cell r="F764" t="str">
            <v>丁子玲</v>
          </cell>
          <cell r="G764" t="str">
            <v>420202197112311262</v>
          </cell>
          <cell r="H764" t="str">
            <v>吴亚军
吴梦莹
吴欣蔓</v>
          </cell>
          <cell r="I764" t="str">
            <v>420203197102142510
420203199502192540
42020220080502122X</v>
          </cell>
          <cell r="J764">
            <v>4.57</v>
          </cell>
          <cell r="K764">
            <v>222</v>
          </cell>
          <cell r="L764">
            <v>4</v>
          </cell>
        </row>
        <row r="764">
          <cell r="O764">
            <v>4</v>
          </cell>
        </row>
        <row r="765">
          <cell r="B765" t="str">
            <v>企业小区5-1-704</v>
          </cell>
          <cell r="C765">
            <v>57.36</v>
          </cell>
          <cell r="D765">
            <v>43647</v>
          </cell>
        </row>
        <row r="765">
          <cell r="F765" t="str">
            <v>陶春梅</v>
          </cell>
          <cell r="G765" t="str">
            <v>42020219570627042X</v>
          </cell>
          <cell r="H765" t="str">
            <v>何建平
何晓欢</v>
          </cell>
          <cell r="I765" t="str">
            <v>420202195503250410
420202198202270032</v>
          </cell>
          <cell r="J765">
            <v>4.57</v>
          </cell>
          <cell r="K765">
            <v>224</v>
          </cell>
          <cell r="L765">
            <v>3</v>
          </cell>
        </row>
        <row r="765">
          <cell r="O765">
            <v>3</v>
          </cell>
        </row>
        <row r="766">
          <cell r="B766" t="str">
            <v>企业小区5-1-801</v>
          </cell>
          <cell r="C766">
            <v>56.05</v>
          </cell>
          <cell r="D766">
            <v>43647</v>
          </cell>
        </row>
        <row r="766">
          <cell r="F766" t="str">
            <v>范先良</v>
          </cell>
          <cell r="G766" t="str">
            <v>420281198208071232</v>
          </cell>
          <cell r="H766" t="str">
            <v>余柳娇
范妍
范翔婷</v>
          </cell>
          <cell r="I766" t="str">
            <v>420702198603176925
42028120071116127
420281201607071226</v>
          </cell>
          <cell r="J766">
            <v>4.57</v>
          </cell>
          <cell r="K766">
            <v>219</v>
          </cell>
          <cell r="L766">
            <v>4</v>
          </cell>
        </row>
        <row r="766">
          <cell r="O766">
            <v>4</v>
          </cell>
        </row>
        <row r="767">
          <cell r="B767" t="str">
            <v>企业小区5-1-802</v>
          </cell>
          <cell r="C767">
            <v>56.04</v>
          </cell>
          <cell r="D767">
            <v>43035</v>
          </cell>
        </row>
        <row r="767">
          <cell r="F767" t="str">
            <v>邹青华</v>
          </cell>
          <cell r="G767" t="str">
            <v>420221197508200824</v>
          </cell>
        </row>
        <row r="767">
          <cell r="J767">
            <v>4.57</v>
          </cell>
          <cell r="K767">
            <v>219</v>
          </cell>
          <cell r="L767">
            <v>1</v>
          </cell>
        </row>
        <row r="767">
          <cell r="O767">
            <v>1</v>
          </cell>
        </row>
        <row r="768">
          <cell r="B768" t="str">
            <v>企业小区5-1-803</v>
          </cell>
          <cell r="C768">
            <v>56.82</v>
          </cell>
          <cell r="D768">
            <v>43039</v>
          </cell>
        </row>
        <row r="768">
          <cell r="F768" t="str">
            <v>柯生兵</v>
          </cell>
          <cell r="G768" t="str">
            <v>420203196806282939</v>
          </cell>
          <cell r="H768" t="str">
            <v>陈夏梅
柯俊杰</v>
          </cell>
          <cell r="I768" t="str">
            <v>420221196405286165
42028119930501623X</v>
          </cell>
          <cell r="J768">
            <v>4.57</v>
          </cell>
          <cell r="K768">
            <v>222</v>
          </cell>
          <cell r="L768">
            <v>3</v>
          </cell>
        </row>
        <row r="768">
          <cell r="O768">
            <v>0</v>
          </cell>
        </row>
        <row r="769">
          <cell r="B769" t="str">
            <v>企业小区5-1-804</v>
          </cell>
          <cell r="C769">
            <v>57.36</v>
          </cell>
          <cell r="D769">
            <v>43291</v>
          </cell>
        </row>
        <row r="769">
          <cell r="F769" t="str">
            <v>吕佑新</v>
          </cell>
          <cell r="G769" t="str">
            <v>420203195701222118</v>
          </cell>
          <cell r="H769" t="str">
            <v>詹粮纲
吕娟娟</v>
          </cell>
          <cell r="I769" t="str">
            <v>420203195901082121
420202198401271222</v>
          </cell>
          <cell r="J769">
            <v>4.57</v>
          </cell>
          <cell r="K769">
            <v>224</v>
          </cell>
          <cell r="L769">
            <v>3</v>
          </cell>
        </row>
        <row r="769">
          <cell r="P769">
            <v>3</v>
          </cell>
        </row>
        <row r="770">
          <cell r="B770" t="str">
            <v>企业小区5-1-901</v>
          </cell>
          <cell r="C770">
            <v>56.05</v>
          </cell>
          <cell r="D770">
            <v>43119</v>
          </cell>
        </row>
        <row r="770">
          <cell r="F770" t="str">
            <v>占凤英</v>
          </cell>
          <cell r="G770" t="str">
            <v>420202196608120828</v>
          </cell>
          <cell r="H770" t="str">
            <v>柯婷</v>
          </cell>
          <cell r="I770" t="str">
            <v>420203199502252929</v>
          </cell>
          <cell r="J770">
            <v>4.57</v>
          </cell>
          <cell r="K770">
            <v>219</v>
          </cell>
          <cell r="L770">
            <v>2</v>
          </cell>
        </row>
        <row r="770">
          <cell r="O770">
            <v>2</v>
          </cell>
        </row>
        <row r="771">
          <cell r="B771" t="str">
            <v>企业小区5-1-902</v>
          </cell>
          <cell r="C771">
            <v>56.04</v>
          </cell>
          <cell r="D771">
            <v>43647</v>
          </cell>
        </row>
        <row r="771">
          <cell r="F771" t="str">
            <v>陈京</v>
          </cell>
          <cell r="G771" t="str">
            <v>420202197506110412</v>
          </cell>
          <cell r="H771" t="str">
            <v>王春华</v>
          </cell>
          <cell r="I771" t="str">
            <v>422127194501052380</v>
          </cell>
          <cell r="J771">
            <v>4.57</v>
          </cell>
          <cell r="K771">
            <v>219</v>
          </cell>
          <cell r="L771">
            <v>2</v>
          </cell>
          <cell r="M771">
            <v>1</v>
          </cell>
        </row>
        <row r="772">
          <cell r="B772" t="str">
            <v>企业小区5-1-903</v>
          </cell>
          <cell r="C772">
            <v>56.82</v>
          </cell>
          <cell r="D772">
            <v>43647</v>
          </cell>
        </row>
        <row r="772">
          <cell r="F772" t="str">
            <v>黄国栋</v>
          </cell>
          <cell r="G772" t="str">
            <v>420202194409291211</v>
          </cell>
          <cell r="H772" t="str">
            <v>黄文俊</v>
          </cell>
          <cell r="I772" t="str">
            <v>420202197606291214</v>
          </cell>
          <cell r="J772">
            <v>4.57</v>
          </cell>
          <cell r="K772">
            <v>222</v>
          </cell>
          <cell r="L772">
            <v>2</v>
          </cell>
        </row>
        <row r="772">
          <cell r="O772">
            <v>2</v>
          </cell>
        </row>
        <row r="773">
          <cell r="B773" t="str">
            <v>企业小区5-1-904</v>
          </cell>
          <cell r="C773">
            <v>57.36</v>
          </cell>
          <cell r="D773">
            <v>43038</v>
          </cell>
        </row>
        <row r="773">
          <cell r="F773" t="str">
            <v>邵珍</v>
          </cell>
          <cell r="G773" t="str">
            <v>42020319730215214X</v>
          </cell>
          <cell r="H773" t="str">
            <v>姜午贤</v>
          </cell>
          <cell r="I773" t="str">
            <v>420203200207182118</v>
          </cell>
          <cell r="J773">
            <v>4.57</v>
          </cell>
          <cell r="K773">
            <v>224</v>
          </cell>
          <cell r="L773">
            <v>2</v>
          </cell>
          <cell r="M773">
            <v>2</v>
          </cell>
        </row>
        <row r="774">
          <cell r="B774" t="str">
            <v>企业小区5-1-1001</v>
          </cell>
          <cell r="C774">
            <v>56.05</v>
          </cell>
          <cell r="D774">
            <v>43647</v>
          </cell>
        </row>
        <row r="774">
          <cell r="F774" t="str">
            <v>刘作英</v>
          </cell>
          <cell r="G774" t="str">
            <v>420202193502150427</v>
          </cell>
          <cell r="H774" t="str">
            <v>汪文平</v>
          </cell>
          <cell r="I774" t="str">
            <v>420202196405290421</v>
          </cell>
          <cell r="J774">
            <v>4.57</v>
          </cell>
          <cell r="K774">
            <v>219</v>
          </cell>
          <cell r="L774">
            <v>2</v>
          </cell>
        </row>
        <row r="774">
          <cell r="O774">
            <v>2</v>
          </cell>
        </row>
        <row r="775">
          <cell r="B775" t="str">
            <v>企业小区5-1-1002</v>
          </cell>
          <cell r="C775">
            <v>56.04</v>
          </cell>
          <cell r="D775">
            <v>43129</v>
          </cell>
        </row>
        <row r="775">
          <cell r="F775" t="str">
            <v>乔会强</v>
          </cell>
          <cell r="G775" t="str">
            <v>420203195707213335</v>
          </cell>
          <cell r="H775" t="str">
            <v>陈双妮</v>
          </cell>
          <cell r="I775" t="str">
            <v>420204196802264940</v>
          </cell>
          <cell r="J775">
            <v>4.57</v>
          </cell>
          <cell r="K775">
            <v>219</v>
          </cell>
          <cell r="L775">
            <v>2</v>
          </cell>
        </row>
        <row r="775">
          <cell r="O775">
            <v>2</v>
          </cell>
        </row>
        <row r="776">
          <cell r="B776" t="str">
            <v>企业小区5-1-1003</v>
          </cell>
          <cell r="C776">
            <v>56.82</v>
          </cell>
          <cell r="D776">
            <v>43647</v>
          </cell>
        </row>
        <row r="776">
          <cell r="F776" t="str">
            <v>段利斌</v>
          </cell>
          <cell r="G776" t="str">
            <v>420202196308170014</v>
          </cell>
          <cell r="H776" t="str">
            <v>杨莲花
段昌慧</v>
          </cell>
          <cell r="I776" t="str">
            <v>420204197312275326
420202199606040043</v>
          </cell>
          <cell r="J776">
            <v>4.57</v>
          </cell>
          <cell r="K776">
            <v>222</v>
          </cell>
          <cell r="L776">
            <v>3</v>
          </cell>
        </row>
        <row r="776">
          <cell r="O776">
            <v>3</v>
          </cell>
        </row>
        <row r="777">
          <cell r="B777" t="str">
            <v>企业小区5-1-1004</v>
          </cell>
          <cell r="C777">
            <v>57.36</v>
          </cell>
          <cell r="D777">
            <v>43647</v>
          </cell>
        </row>
        <row r="777">
          <cell r="F777" t="str">
            <v>陈爱荣</v>
          </cell>
          <cell r="G777" t="str">
            <v>420202196311280046</v>
          </cell>
          <cell r="H777" t="str">
            <v>胡传银</v>
          </cell>
          <cell r="I777" t="str">
            <v>420203196307023393</v>
          </cell>
          <cell r="J777">
            <v>4.57</v>
          </cell>
          <cell r="K777">
            <v>224</v>
          </cell>
          <cell r="L777">
            <v>2</v>
          </cell>
        </row>
        <row r="777">
          <cell r="O777">
            <v>2</v>
          </cell>
        </row>
        <row r="778">
          <cell r="B778" t="str">
            <v>企业小区5-1-1101</v>
          </cell>
          <cell r="C778">
            <v>56.05</v>
          </cell>
          <cell r="D778">
            <v>43119</v>
          </cell>
        </row>
        <row r="778">
          <cell r="F778" t="str">
            <v>李育保</v>
          </cell>
          <cell r="G778" t="str">
            <v>420202196104031266</v>
          </cell>
          <cell r="H778" t="str">
            <v>吴恙</v>
          </cell>
          <cell r="I778" t="str">
            <v>420203199312112511</v>
          </cell>
          <cell r="J778">
            <v>4.57</v>
          </cell>
          <cell r="K778">
            <v>219</v>
          </cell>
          <cell r="L778">
            <v>2</v>
          </cell>
        </row>
        <row r="778">
          <cell r="O778">
            <v>2</v>
          </cell>
        </row>
        <row r="779">
          <cell r="B779" t="str">
            <v>企业小区5-1-1102</v>
          </cell>
          <cell r="C779">
            <v>56.04</v>
          </cell>
          <cell r="D779">
            <v>43126</v>
          </cell>
        </row>
        <row r="779">
          <cell r="F779" t="str">
            <v>张玲</v>
          </cell>
          <cell r="G779" t="str">
            <v>420202198509070027</v>
          </cell>
          <cell r="H779" t="str">
            <v>李张元
李德平</v>
          </cell>
          <cell r="I779" t="str">
            <v>420202201010180010
511024196905231292</v>
          </cell>
          <cell r="J779">
            <v>4.57</v>
          </cell>
          <cell r="K779">
            <v>219</v>
          </cell>
          <cell r="L779">
            <v>3</v>
          </cell>
          <cell r="M779">
            <v>3</v>
          </cell>
        </row>
        <row r="780">
          <cell r="B780" t="str">
            <v>企业小区5-1-1103</v>
          </cell>
          <cell r="C780">
            <v>56.82</v>
          </cell>
          <cell r="D780">
            <v>42926</v>
          </cell>
        </row>
        <row r="780">
          <cell r="F780" t="str">
            <v>刘春娥</v>
          </cell>
          <cell r="G780" t="str">
            <v>420700195004114945</v>
          </cell>
        </row>
        <row r="780">
          <cell r="J780">
            <v>4.57</v>
          </cell>
          <cell r="K780">
            <v>222</v>
          </cell>
          <cell r="L780">
            <v>1</v>
          </cell>
        </row>
        <row r="780">
          <cell r="O780">
            <v>1</v>
          </cell>
        </row>
        <row r="781">
          <cell r="B781" t="str">
            <v>企业小区5-1-1104</v>
          </cell>
          <cell r="C781">
            <v>57.36</v>
          </cell>
          <cell r="D781">
            <v>43038</v>
          </cell>
        </row>
        <row r="781">
          <cell r="F781" t="str">
            <v>朱回喜</v>
          </cell>
          <cell r="G781" t="str">
            <v>420205195110016200</v>
          </cell>
          <cell r="H781" t="str">
            <v>刘竹林</v>
          </cell>
          <cell r="I781" t="str">
            <v>420205197603116110</v>
          </cell>
          <cell r="J781">
            <v>4.57</v>
          </cell>
          <cell r="K781">
            <v>224</v>
          </cell>
          <cell r="L781">
            <v>3</v>
          </cell>
          <cell r="M781">
            <v>2</v>
          </cell>
        </row>
        <row r="782">
          <cell r="B782" t="str">
            <v>企业小区5-1-1201</v>
          </cell>
          <cell r="C782">
            <v>56.05</v>
          </cell>
          <cell r="D782">
            <v>43035</v>
          </cell>
        </row>
        <row r="782">
          <cell r="F782" t="str">
            <v>芦伟</v>
          </cell>
          <cell r="G782" t="str">
            <v>420203197203282512</v>
          </cell>
          <cell r="H782" t="str">
            <v>芦朝勃</v>
          </cell>
          <cell r="I782" t="str">
            <v>42020319950723253X</v>
          </cell>
          <cell r="J782">
            <v>4.57</v>
          </cell>
          <cell r="K782">
            <v>219</v>
          </cell>
          <cell r="L782">
            <v>2</v>
          </cell>
        </row>
        <row r="782">
          <cell r="O782">
            <v>2</v>
          </cell>
        </row>
        <row r="783">
          <cell r="B783" t="str">
            <v>企业小区5-1-1202</v>
          </cell>
          <cell r="C783">
            <v>56.04</v>
          </cell>
          <cell r="D783">
            <v>43038</v>
          </cell>
        </row>
        <row r="783">
          <cell r="F783" t="str">
            <v>韩静</v>
          </cell>
          <cell r="G783" t="str">
            <v>420203196808122920</v>
          </cell>
          <cell r="H783" t="str">
            <v>方培毅</v>
          </cell>
          <cell r="I783" t="str">
            <v>42020319011103777</v>
          </cell>
          <cell r="J783">
            <v>4.57</v>
          </cell>
          <cell r="K783">
            <v>219</v>
          </cell>
          <cell r="L783">
            <v>2</v>
          </cell>
        </row>
        <row r="783">
          <cell r="O783">
            <v>2</v>
          </cell>
        </row>
        <row r="784">
          <cell r="B784" t="str">
            <v>企业小区5-1-1203</v>
          </cell>
          <cell r="C784">
            <v>56.82</v>
          </cell>
          <cell r="D784">
            <v>43984</v>
          </cell>
        </row>
        <row r="784">
          <cell r="F784" t="str">
            <v>吴新雄</v>
          </cell>
          <cell r="G784" t="str">
            <v>42020219630927005X</v>
          </cell>
          <cell r="H784" t="str">
            <v>戴桂春
吴世丹</v>
          </cell>
          <cell r="I784" t="str">
            <v>420202196403130045
42020219880618002X</v>
          </cell>
          <cell r="J784">
            <v>4.57</v>
          </cell>
          <cell r="K784">
            <v>222</v>
          </cell>
          <cell r="L784">
            <v>3</v>
          </cell>
        </row>
        <row r="784">
          <cell r="O784">
            <v>3</v>
          </cell>
        </row>
        <row r="785">
          <cell r="B785" t="str">
            <v>企业小区5-1-1204</v>
          </cell>
          <cell r="C785">
            <v>57.36</v>
          </cell>
          <cell r="D785">
            <v>43032</v>
          </cell>
        </row>
        <row r="785">
          <cell r="F785" t="str">
            <v>蔡盼</v>
          </cell>
          <cell r="G785" t="str">
            <v>420203198111183319</v>
          </cell>
          <cell r="H785" t="str">
            <v>董珊珊
蔡梦婕</v>
          </cell>
          <cell r="I785" t="str">
            <v>420202198207070427
420203200510293320</v>
          </cell>
          <cell r="J785">
            <v>4.57</v>
          </cell>
          <cell r="K785">
            <v>224</v>
          </cell>
          <cell r="L785">
            <v>3</v>
          </cell>
        </row>
        <row r="785">
          <cell r="O785">
            <v>3</v>
          </cell>
        </row>
        <row r="786">
          <cell r="B786" t="str">
            <v>企业小区5-1-1301</v>
          </cell>
          <cell r="C786">
            <v>56.05</v>
          </cell>
          <cell r="D786">
            <v>43032</v>
          </cell>
        </row>
        <row r="786">
          <cell r="F786" t="str">
            <v>何续芬</v>
          </cell>
        </row>
        <row r="786">
          <cell r="J786">
            <v>4.57</v>
          </cell>
          <cell r="K786">
            <v>219</v>
          </cell>
        </row>
        <row r="787">
          <cell r="B787" t="str">
            <v>企业小区5-1-1302</v>
          </cell>
          <cell r="C787">
            <v>56.04</v>
          </cell>
          <cell r="D787">
            <v>43119</v>
          </cell>
        </row>
        <row r="787">
          <cell r="F787" t="str">
            <v>张静</v>
          </cell>
          <cell r="G787" t="str">
            <v>420203196209023349</v>
          </cell>
          <cell r="H787" t="str">
            <v>葛萍</v>
          </cell>
          <cell r="I787" t="str">
            <v>420203198606223348</v>
          </cell>
          <cell r="J787">
            <v>4.57</v>
          </cell>
          <cell r="K787">
            <v>219</v>
          </cell>
          <cell r="L787">
            <v>2</v>
          </cell>
        </row>
        <row r="787">
          <cell r="O787">
            <v>2</v>
          </cell>
        </row>
        <row r="788">
          <cell r="B788" t="str">
            <v>企业小区5-1-1303</v>
          </cell>
          <cell r="C788">
            <v>56.82</v>
          </cell>
          <cell r="D788">
            <v>43039</v>
          </cell>
        </row>
        <row r="788">
          <cell r="F788" t="str">
            <v>卫加厚</v>
          </cell>
          <cell r="G788" t="str">
            <v>420203196512227213</v>
          </cell>
          <cell r="H788" t="str">
            <v>徐燕
卫星先</v>
          </cell>
          <cell r="I788" t="str">
            <v>420203196507207226
420203199702037211</v>
          </cell>
          <cell r="J788">
            <v>4.57</v>
          </cell>
          <cell r="K788">
            <v>222</v>
          </cell>
          <cell r="L788">
            <v>3</v>
          </cell>
        </row>
        <row r="788">
          <cell r="O788">
            <v>3</v>
          </cell>
        </row>
        <row r="789">
          <cell r="B789" t="str">
            <v>企业小区5-1-1304</v>
          </cell>
          <cell r="C789">
            <v>57.36</v>
          </cell>
          <cell r="D789">
            <v>43607</v>
          </cell>
        </row>
        <row r="789">
          <cell r="F789" t="str">
            <v>郑昊</v>
          </cell>
          <cell r="G789" t="str">
            <v>420202198001090035</v>
          </cell>
          <cell r="H789" t="str">
            <v>冯璐娜
郑飞乐
郑飞彤</v>
          </cell>
          <cell r="I789" t="str">
            <v>420202198003220040
420202200601280019
420202200912220021</v>
          </cell>
          <cell r="J789">
            <v>4.57</v>
          </cell>
          <cell r="K789">
            <v>224</v>
          </cell>
          <cell r="L789">
            <v>4</v>
          </cell>
        </row>
        <row r="789">
          <cell r="O789">
            <v>4</v>
          </cell>
        </row>
        <row r="790">
          <cell r="B790" t="str">
            <v>企业小区5-1-1401</v>
          </cell>
          <cell r="C790">
            <v>56.05</v>
          </cell>
          <cell r="D790">
            <v>43040</v>
          </cell>
        </row>
        <row r="790">
          <cell r="F790" t="str">
            <v>徐连生</v>
          </cell>
          <cell r="G790" t="str">
            <v>420205197309016119</v>
          </cell>
          <cell r="H790" t="str">
            <v>莫真秀
徐紫嫣
肖素珍</v>
          </cell>
          <cell r="I790" t="str">
            <v>450323198510140347
450323201403060346
420205193211166129</v>
          </cell>
          <cell r="J790">
            <v>4.57</v>
          </cell>
          <cell r="K790">
            <v>219</v>
          </cell>
          <cell r="L790">
            <v>4</v>
          </cell>
        </row>
        <row r="790">
          <cell r="O790">
            <v>4</v>
          </cell>
        </row>
        <row r="791">
          <cell r="B791" t="str">
            <v>企业小区5-1-1402</v>
          </cell>
          <cell r="C791">
            <v>56.04</v>
          </cell>
          <cell r="D791">
            <v>43647</v>
          </cell>
        </row>
        <row r="791">
          <cell r="F791" t="str">
            <v>袁春华</v>
          </cell>
          <cell r="G791" t="str">
            <v>420202194705100846</v>
          </cell>
          <cell r="H791" t="str">
            <v>姜勇</v>
          </cell>
          <cell r="I791" t="str">
            <v>420202197507210810</v>
          </cell>
          <cell r="J791">
            <v>4.57</v>
          </cell>
          <cell r="K791">
            <v>219</v>
          </cell>
          <cell r="L791">
            <v>2</v>
          </cell>
        </row>
        <row r="791">
          <cell r="O791">
            <v>2</v>
          </cell>
        </row>
        <row r="792">
          <cell r="B792" t="str">
            <v>企业小区5-1-1403</v>
          </cell>
          <cell r="C792">
            <v>56.82</v>
          </cell>
          <cell r="D792">
            <v>43038</v>
          </cell>
        </row>
        <row r="792">
          <cell r="F792" t="str">
            <v>何福成</v>
          </cell>
          <cell r="G792" t="str">
            <v>420203193802122539</v>
          </cell>
          <cell r="H792" t="str">
            <v>方桂荣</v>
          </cell>
          <cell r="I792" t="str">
            <v>420203193812162526</v>
          </cell>
          <cell r="J792">
            <v>4.57</v>
          </cell>
          <cell r="K792">
            <v>222</v>
          </cell>
          <cell r="L792">
            <v>2</v>
          </cell>
        </row>
        <row r="792">
          <cell r="O792">
            <v>2</v>
          </cell>
        </row>
        <row r="793">
          <cell r="B793" t="str">
            <v>企业小区5-1-1404</v>
          </cell>
          <cell r="C793">
            <v>57.36</v>
          </cell>
          <cell r="D793">
            <v>43119</v>
          </cell>
        </row>
        <row r="793">
          <cell r="F793" t="str">
            <v>汪海波</v>
          </cell>
          <cell r="G793" t="str">
            <v>420281198705308413</v>
          </cell>
          <cell r="H793" t="str">
            <v>秦霞
汪梓寒
汪子墨</v>
          </cell>
          <cell r="I793" t="str">
            <v>42028119920608806X
420281201009258453
420281201310168430</v>
          </cell>
          <cell r="J793">
            <v>4.57</v>
          </cell>
          <cell r="K793">
            <v>224</v>
          </cell>
          <cell r="L793">
            <v>4</v>
          </cell>
        </row>
        <row r="793">
          <cell r="O793">
            <v>4</v>
          </cell>
        </row>
        <row r="794">
          <cell r="B794" t="str">
            <v>企业小区5-1-1501</v>
          </cell>
          <cell r="C794">
            <v>56.05</v>
          </cell>
          <cell r="D794">
            <v>43647</v>
          </cell>
        </row>
        <row r="794">
          <cell r="F794" t="str">
            <v>竺倩</v>
          </cell>
          <cell r="G794" t="str">
            <v>420204198509224543</v>
          </cell>
        </row>
        <row r="794">
          <cell r="J794">
            <v>4.57</v>
          </cell>
          <cell r="K794">
            <v>207</v>
          </cell>
          <cell r="L794">
            <v>1</v>
          </cell>
        </row>
        <row r="794">
          <cell r="O794">
            <v>1</v>
          </cell>
        </row>
        <row r="795">
          <cell r="B795" t="str">
            <v>企业小区5-1-1502</v>
          </cell>
          <cell r="C795">
            <v>56.04</v>
          </cell>
          <cell r="D795">
            <v>43038</v>
          </cell>
        </row>
        <row r="795">
          <cell r="F795" t="str">
            <v>叶兰英</v>
          </cell>
          <cell r="G795" t="str">
            <v>420202195010011227</v>
          </cell>
          <cell r="H795" t="str">
            <v>黄朝伍</v>
          </cell>
          <cell r="I795" t="str">
            <v>420202194806081218</v>
          </cell>
          <cell r="J795">
            <v>4.57</v>
          </cell>
          <cell r="K795">
            <v>207</v>
          </cell>
          <cell r="L795">
            <v>2</v>
          </cell>
        </row>
        <row r="795">
          <cell r="O795">
            <v>2</v>
          </cell>
        </row>
        <row r="796">
          <cell r="B796" t="str">
            <v>企业小区5-1-1503</v>
          </cell>
          <cell r="C796">
            <v>56.82</v>
          </cell>
          <cell r="D796">
            <v>43040</v>
          </cell>
        </row>
        <row r="796">
          <cell r="J796">
            <v>4.57</v>
          </cell>
          <cell r="K796">
            <v>210</v>
          </cell>
        </row>
        <row r="797">
          <cell r="B797" t="str">
            <v>企业小区5-1-1504</v>
          </cell>
          <cell r="C797">
            <v>57.36</v>
          </cell>
          <cell r="D797">
            <v>43122</v>
          </cell>
        </row>
        <row r="797">
          <cell r="F797" t="str">
            <v>卢建</v>
          </cell>
          <cell r="G797" t="str">
            <v>420203198209203752</v>
          </cell>
          <cell r="H797" t="str">
            <v>阮洋
芦鸿智
芦悦</v>
          </cell>
          <cell r="I797" t="str">
            <v>420203199109112145
420203201109223718
420203201406283717</v>
          </cell>
          <cell r="J797">
            <v>4.57</v>
          </cell>
          <cell r="K797">
            <v>212</v>
          </cell>
          <cell r="L797">
            <v>4</v>
          </cell>
          <cell r="M797">
            <v>4</v>
          </cell>
        </row>
        <row r="798">
          <cell r="B798" t="str">
            <v>企业小区5-2-101</v>
          </cell>
          <cell r="C798">
            <v>56.04</v>
          </cell>
          <cell r="D798">
            <v>43347</v>
          </cell>
        </row>
        <row r="798">
          <cell r="F798" t="str">
            <v>李从宝</v>
          </cell>
          <cell r="G798" t="str">
            <v>420202196504280018</v>
          </cell>
          <cell r="H798" t="str">
            <v>黎遵宝
李端能</v>
          </cell>
          <cell r="I798" t="str">
            <v>420202197108180167
420202199509240019</v>
          </cell>
          <cell r="J798">
            <v>4.57</v>
          </cell>
          <cell r="K798">
            <v>207</v>
          </cell>
          <cell r="L798">
            <v>3</v>
          </cell>
          <cell r="M798">
            <v>0</v>
          </cell>
          <cell r="N798">
            <v>2</v>
          </cell>
        </row>
        <row r="799">
          <cell r="B799" t="str">
            <v>企业小区5-2-102</v>
          </cell>
          <cell r="C799">
            <v>56.05</v>
          </cell>
          <cell r="D799">
            <v>43369</v>
          </cell>
        </row>
        <row r="799">
          <cell r="F799" t="str">
            <v>涂莲顺</v>
          </cell>
          <cell r="G799" t="str">
            <v>420203196905052127</v>
          </cell>
          <cell r="H799" t="str">
            <v>沈冬宝
沈晓</v>
          </cell>
          <cell r="I799" t="str">
            <v>420202196212150836
420202200708231612</v>
          </cell>
          <cell r="J799">
            <v>4.57</v>
          </cell>
          <cell r="K799">
            <v>207</v>
          </cell>
          <cell r="L799">
            <v>3</v>
          </cell>
        </row>
        <row r="799">
          <cell r="O799">
            <v>3</v>
          </cell>
        </row>
        <row r="800">
          <cell r="B800" t="str">
            <v>企业小区5-2-103</v>
          </cell>
          <cell r="C800">
            <v>56.82</v>
          </cell>
          <cell r="D800">
            <v>42982</v>
          </cell>
        </row>
        <row r="800">
          <cell r="F800" t="str">
            <v>熊书生</v>
          </cell>
          <cell r="G800" t="str">
            <v>420205195712285731</v>
          </cell>
          <cell r="H800" t="str">
            <v>饶德贵
熊瑞麟
熊瑞凤</v>
          </cell>
          <cell r="I800" t="str">
            <v>420704196708145424
420704199804170076
420704200302160041</v>
          </cell>
          <cell r="J800">
            <v>4.57</v>
          </cell>
          <cell r="K800">
            <v>210</v>
          </cell>
          <cell r="L800">
            <v>4</v>
          </cell>
        </row>
        <row r="800">
          <cell r="O800">
            <v>4</v>
          </cell>
        </row>
        <row r="801">
          <cell r="B801" t="str">
            <v>企业小区5-2-104</v>
          </cell>
          <cell r="C801">
            <v>56.04</v>
          </cell>
          <cell r="D801">
            <v>43368</v>
          </cell>
        </row>
        <row r="801">
          <cell r="F801" t="str">
            <v>刘善国</v>
          </cell>
          <cell r="G801" t="str">
            <v>420202197405010818</v>
          </cell>
          <cell r="H801" t="str">
            <v>刘支智</v>
          </cell>
          <cell r="I801" t="str">
            <v>420202200103180816</v>
          </cell>
          <cell r="J801">
            <v>4.57</v>
          </cell>
          <cell r="K801">
            <v>207</v>
          </cell>
          <cell r="L801">
            <v>2</v>
          </cell>
        </row>
        <row r="801">
          <cell r="O801">
            <v>2</v>
          </cell>
        </row>
        <row r="802">
          <cell r="B802" t="str">
            <v>企业小区5-2-201</v>
          </cell>
          <cell r="C802">
            <v>56.04</v>
          </cell>
          <cell r="D802">
            <v>43364</v>
          </cell>
        </row>
        <row r="802">
          <cell r="F802" t="str">
            <v>方春华</v>
          </cell>
          <cell r="G802" t="str">
            <v>420202197704260446</v>
          </cell>
          <cell r="H802" t="str">
            <v>王俊杰</v>
          </cell>
          <cell r="I802" t="str">
            <v>420202200110081218</v>
          </cell>
          <cell r="J802">
            <v>4.57</v>
          </cell>
          <cell r="K802">
            <v>208</v>
          </cell>
          <cell r="L802">
            <v>2</v>
          </cell>
        </row>
        <row r="802">
          <cell r="O802">
            <v>2</v>
          </cell>
        </row>
        <row r="803">
          <cell r="B803" t="str">
            <v>企业小区5-2-202</v>
          </cell>
          <cell r="C803">
            <v>56.05</v>
          </cell>
          <cell r="D803">
            <v>43354</v>
          </cell>
        </row>
        <row r="803">
          <cell r="F803" t="str">
            <v>李紫涵</v>
          </cell>
          <cell r="G803" t="str">
            <v>420202199910191620</v>
          </cell>
          <cell r="H803" t="str">
            <v>刘欣</v>
          </cell>
          <cell r="I803" t="str">
            <v>420202197207090028</v>
          </cell>
          <cell r="J803">
            <v>4.57</v>
          </cell>
          <cell r="K803">
            <v>209</v>
          </cell>
          <cell r="L803">
            <v>2</v>
          </cell>
        </row>
        <row r="803">
          <cell r="O803">
            <v>2</v>
          </cell>
        </row>
        <row r="804">
          <cell r="B804" t="str">
            <v>企业小区5-2-203</v>
          </cell>
          <cell r="C804">
            <v>56.82</v>
          </cell>
          <cell r="D804">
            <v>43647</v>
          </cell>
        </row>
        <row r="804">
          <cell r="F804" t="str">
            <v>周冬娥</v>
          </cell>
          <cell r="G804" t="str">
            <v>420202196309231229</v>
          </cell>
          <cell r="H804" t="str">
            <v>丁庚生
丁玲
王安魁</v>
          </cell>
          <cell r="I804" t="str">
            <v>42020219340502121X
420202198611031227
32072319920204385X</v>
          </cell>
          <cell r="J804">
            <v>4.57</v>
          </cell>
          <cell r="K804">
            <v>211</v>
          </cell>
          <cell r="L804">
            <v>4</v>
          </cell>
        </row>
        <row r="804">
          <cell r="O804">
            <v>4</v>
          </cell>
        </row>
        <row r="805">
          <cell r="B805" t="str">
            <v>企业小区5-2-204</v>
          </cell>
          <cell r="C805">
            <v>57.36</v>
          </cell>
          <cell r="D805">
            <v>43370</v>
          </cell>
        </row>
        <row r="805">
          <cell r="F805" t="str">
            <v>王佑生</v>
          </cell>
          <cell r="G805" t="str">
            <v>420202196404140042</v>
          </cell>
          <cell r="H805" t="str">
            <v>陈武</v>
          </cell>
          <cell r="I805" t="str">
            <v>421126196011115715</v>
          </cell>
          <cell r="J805">
            <v>4.57</v>
          </cell>
          <cell r="K805">
            <v>213</v>
          </cell>
          <cell r="L805">
            <v>2</v>
          </cell>
        </row>
        <row r="805">
          <cell r="O805">
            <v>2</v>
          </cell>
        </row>
        <row r="806">
          <cell r="B806" t="str">
            <v>企业小区5-2-301</v>
          </cell>
          <cell r="C806">
            <v>56.04</v>
          </cell>
          <cell r="D806">
            <v>43364</v>
          </cell>
        </row>
        <row r="806">
          <cell r="F806" t="str">
            <v>曹树强</v>
          </cell>
          <cell r="G806" t="str">
            <v>420203196111103332</v>
          </cell>
          <cell r="H806" t="str">
            <v>谢春秀</v>
          </cell>
          <cell r="I806" t="str">
            <v>420202196303310823</v>
          </cell>
          <cell r="J806">
            <v>4.57</v>
          </cell>
          <cell r="K806">
            <v>211</v>
          </cell>
          <cell r="L806">
            <v>2</v>
          </cell>
        </row>
        <row r="806">
          <cell r="O806">
            <v>2</v>
          </cell>
        </row>
        <row r="807">
          <cell r="B807" t="str">
            <v>企业小区5-2-302</v>
          </cell>
          <cell r="C807">
            <v>56.05</v>
          </cell>
          <cell r="D807">
            <v>43383</v>
          </cell>
        </row>
        <row r="807">
          <cell r="F807" t="str">
            <v>苏雨学</v>
          </cell>
          <cell r="G807" t="str">
            <v>420221194201173215</v>
          </cell>
          <cell r="H807" t="str">
            <v>刘永利</v>
          </cell>
          <cell r="I807" t="str">
            <v>420221194907063229</v>
          </cell>
          <cell r="J807">
            <v>4.57</v>
          </cell>
          <cell r="K807">
            <v>211</v>
          </cell>
          <cell r="L807">
            <v>2</v>
          </cell>
        </row>
        <row r="807">
          <cell r="O807">
            <v>2</v>
          </cell>
        </row>
        <row r="808">
          <cell r="B808" t="str">
            <v>企业小区5-2-303</v>
          </cell>
          <cell r="C808">
            <v>56.82</v>
          </cell>
          <cell r="D808">
            <v>43647</v>
          </cell>
        </row>
        <row r="808">
          <cell r="F808" t="str">
            <v>杜彬</v>
          </cell>
          <cell r="G808" t="str">
            <v>420202197710251212</v>
          </cell>
          <cell r="H808" t="str">
            <v>莫怡鑫
杜彦希
杜彦君</v>
          </cell>
          <cell r="I808" t="str">
            <v>450521198009106223
420202201107201228
420202201511111216</v>
          </cell>
          <cell r="J808">
            <v>4.57</v>
          </cell>
          <cell r="K808">
            <v>214</v>
          </cell>
          <cell r="L808">
            <v>4</v>
          </cell>
        </row>
        <row r="808">
          <cell r="O808">
            <v>4</v>
          </cell>
        </row>
        <row r="809">
          <cell r="B809" t="str">
            <v>企业小区5-2-304</v>
          </cell>
          <cell r="C809">
            <v>57.36</v>
          </cell>
          <cell r="D809">
            <v>43344</v>
          </cell>
        </row>
        <row r="809">
          <cell r="F809" t="str">
            <v>胡自华</v>
          </cell>
          <cell r="G809" t="str">
            <v>420203196302272577</v>
          </cell>
          <cell r="H809" t="str">
            <v>陶吉娥</v>
          </cell>
          <cell r="I809" t="str">
            <v>42212919690711212X</v>
          </cell>
          <cell r="J809">
            <v>4.57</v>
          </cell>
          <cell r="K809">
            <v>216</v>
          </cell>
          <cell r="L809">
            <v>2</v>
          </cell>
        </row>
        <row r="809">
          <cell r="O809">
            <v>2</v>
          </cell>
        </row>
        <row r="810">
          <cell r="B810" t="str">
            <v>企业小区5-2-401</v>
          </cell>
          <cell r="C810">
            <v>56.04</v>
          </cell>
          <cell r="D810">
            <v>43369</v>
          </cell>
        </row>
        <row r="810">
          <cell r="F810" t="str">
            <v>柯强</v>
          </cell>
          <cell r="G810" t="str">
            <v>420202197107180034</v>
          </cell>
          <cell r="H810" t="str">
            <v>魏红梅</v>
          </cell>
          <cell r="I810" t="str">
            <v>420204196906054921</v>
          </cell>
          <cell r="J810">
            <v>4.57</v>
          </cell>
          <cell r="K810">
            <v>213</v>
          </cell>
          <cell r="L810">
            <v>2</v>
          </cell>
        </row>
        <row r="810">
          <cell r="O810">
            <v>2</v>
          </cell>
        </row>
        <row r="811">
          <cell r="B811" t="str">
            <v>企业小区5-2-402</v>
          </cell>
          <cell r="C811">
            <v>56.05</v>
          </cell>
          <cell r="D811">
            <v>43354</v>
          </cell>
        </row>
        <row r="811">
          <cell r="F811" t="str">
            <v>罗欣荣</v>
          </cell>
          <cell r="G811" t="str">
            <v>420202196503250829</v>
          </cell>
          <cell r="H811" t="str">
            <v>姜珊</v>
          </cell>
          <cell r="I811" t="str">
            <v>420202198911060847</v>
          </cell>
          <cell r="J811">
            <v>4.57</v>
          </cell>
          <cell r="K811">
            <v>213</v>
          </cell>
          <cell r="L811">
            <v>2</v>
          </cell>
          <cell r="M811">
            <v>1</v>
          </cell>
        </row>
        <row r="812">
          <cell r="B812" t="str">
            <v>企业小区5-2-403</v>
          </cell>
          <cell r="C812">
            <v>56.82</v>
          </cell>
          <cell r="D812">
            <v>43425</v>
          </cell>
        </row>
        <row r="812">
          <cell r="F812" t="str">
            <v>卢雅玲</v>
          </cell>
          <cell r="G812" t="str">
            <v>420204197501316529</v>
          </cell>
        </row>
        <row r="812">
          <cell r="J812">
            <v>4.57</v>
          </cell>
          <cell r="K812">
            <v>216</v>
          </cell>
          <cell r="L812">
            <v>1</v>
          </cell>
        </row>
        <row r="812">
          <cell r="O812">
            <v>1</v>
          </cell>
        </row>
        <row r="813">
          <cell r="B813" t="str">
            <v>企业小区5-2-404</v>
          </cell>
          <cell r="C813">
            <v>57.36</v>
          </cell>
          <cell r="D813">
            <v>43369</v>
          </cell>
        </row>
        <row r="813">
          <cell r="F813" t="str">
            <v>李必</v>
          </cell>
          <cell r="G813" t="str">
            <v>420202195712191218</v>
          </cell>
          <cell r="H813" t="str">
            <v>苗玉英</v>
          </cell>
          <cell r="I813" t="str">
            <v>420202195701191220</v>
          </cell>
          <cell r="J813">
            <v>4.57</v>
          </cell>
          <cell r="K813">
            <v>218</v>
          </cell>
          <cell r="L813">
            <v>2</v>
          </cell>
        </row>
        <row r="813">
          <cell r="O813">
            <v>2</v>
          </cell>
        </row>
        <row r="814">
          <cell r="B814" t="str">
            <v>企业小区5-2-501</v>
          </cell>
          <cell r="C814">
            <v>56.04</v>
          </cell>
          <cell r="D814">
            <v>43361</v>
          </cell>
        </row>
        <row r="814">
          <cell r="F814" t="str">
            <v>陈进寿</v>
          </cell>
          <cell r="G814" t="str">
            <v>420202195510210812</v>
          </cell>
          <cell r="H814" t="str">
            <v>吴月娥
陈超</v>
          </cell>
          <cell r="I814" t="str">
            <v>420221196305188525
420202198709201255</v>
          </cell>
          <cell r="J814">
            <v>4.57</v>
          </cell>
          <cell r="K814">
            <v>215</v>
          </cell>
          <cell r="L814">
            <v>3</v>
          </cell>
        </row>
        <row r="814">
          <cell r="O814">
            <v>3</v>
          </cell>
        </row>
        <row r="815">
          <cell r="B815" t="str">
            <v>企业小区5-2-502</v>
          </cell>
          <cell r="C815">
            <v>56.05</v>
          </cell>
          <cell r="D815">
            <v>43368</v>
          </cell>
        </row>
        <row r="815">
          <cell r="F815" t="str">
            <v>邵来生</v>
          </cell>
          <cell r="G815" t="str">
            <v>420203195810193715</v>
          </cell>
          <cell r="H815" t="str">
            <v>张桂花
邵曼</v>
          </cell>
          <cell r="I815" t="str">
            <v>420203196410033725
420202198611280880</v>
          </cell>
          <cell r="J815">
            <v>4.57</v>
          </cell>
          <cell r="K815">
            <v>215</v>
          </cell>
          <cell r="L815">
            <v>3</v>
          </cell>
        </row>
        <row r="815">
          <cell r="O815">
            <v>3</v>
          </cell>
        </row>
        <row r="816">
          <cell r="B816" t="str">
            <v>企业小区5-2-503</v>
          </cell>
          <cell r="C816">
            <v>56.82</v>
          </cell>
          <cell r="D816">
            <v>42982</v>
          </cell>
        </row>
        <row r="816">
          <cell r="F816" t="str">
            <v>熊连枝</v>
          </cell>
          <cell r="G816" t="str">
            <v>420205197002155763</v>
          </cell>
          <cell r="H816" t="str">
            <v>熊亮
熊新友</v>
          </cell>
          <cell r="I816" t="str">
            <v>420205200509235716
420123195610126614</v>
          </cell>
          <cell r="J816">
            <v>4.57</v>
          </cell>
          <cell r="K816">
            <v>218</v>
          </cell>
          <cell r="L816">
            <v>3</v>
          </cell>
          <cell r="M816">
            <v>3</v>
          </cell>
        </row>
        <row r="817">
          <cell r="B817" t="str">
            <v>企业小区5-2-504</v>
          </cell>
          <cell r="C817">
            <v>57.36</v>
          </cell>
          <cell r="D817">
            <v>43109</v>
          </cell>
        </row>
        <row r="817">
          <cell r="F817" t="str">
            <v>张文（去世）</v>
          </cell>
          <cell r="G817" t="str">
            <v>420202194311050831</v>
          </cell>
          <cell r="H817" t="str">
            <v>朱洁</v>
          </cell>
          <cell r="I817" t="str">
            <v>420202195108210822</v>
          </cell>
          <cell r="J817">
            <v>4.57</v>
          </cell>
          <cell r="K817">
            <v>220</v>
          </cell>
          <cell r="L817">
            <v>1</v>
          </cell>
        </row>
        <row r="817">
          <cell r="O817">
            <v>1</v>
          </cell>
        </row>
        <row r="818">
          <cell r="B818" t="str">
            <v>企业小区5-2-601</v>
          </cell>
          <cell r="C818">
            <v>56.04</v>
          </cell>
          <cell r="D818">
            <v>43370</v>
          </cell>
        </row>
        <row r="818">
          <cell r="F818" t="str">
            <v>范超林</v>
          </cell>
          <cell r="G818" t="str">
            <v>420202196009061256</v>
          </cell>
          <cell r="H818" t="str">
            <v>范勤俊</v>
          </cell>
          <cell r="I818" t="str">
            <v>420202199311161235</v>
          </cell>
          <cell r="J818">
            <v>4.57</v>
          </cell>
          <cell r="K818">
            <v>219</v>
          </cell>
          <cell r="L818">
            <v>2</v>
          </cell>
        </row>
        <row r="818">
          <cell r="O818">
            <v>2</v>
          </cell>
        </row>
        <row r="819">
          <cell r="B819" t="str">
            <v>企业小区5-2-602</v>
          </cell>
          <cell r="C819">
            <v>56.05</v>
          </cell>
          <cell r="D819">
            <v>43373</v>
          </cell>
        </row>
        <row r="819">
          <cell r="F819" t="str">
            <v>朱心忠</v>
          </cell>
          <cell r="G819" t="str">
            <v>420203195910014315</v>
          </cell>
          <cell r="H819" t="str">
            <v>黄再琳</v>
          </cell>
          <cell r="I819" t="str">
            <v>420203196410294343</v>
          </cell>
          <cell r="J819">
            <v>4.57</v>
          </cell>
          <cell r="K819">
            <v>219</v>
          </cell>
          <cell r="L819">
            <v>2</v>
          </cell>
        </row>
        <row r="819">
          <cell r="O819">
            <v>2</v>
          </cell>
        </row>
        <row r="820">
          <cell r="B820" t="str">
            <v>企业小区5-2-603</v>
          </cell>
          <cell r="C820">
            <v>56.82</v>
          </cell>
          <cell r="D820">
            <v>43424</v>
          </cell>
        </row>
        <row r="820">
          <cell r="F820" t="str">
            <v>黄朝阳</v>
          </cell>
          <cell r="G820" t="str">
            <v>420202194402220816</v>
          </cell>
          <cell r="H820" t="str">
            <v>胡桂香</v>
          </cell>
          <cell r="I820" t="str">
            <v>420202194907260848</v>
          </cell>
          <cell r="J820">
            <v>4.57</v>
          </cell>
          <cell r="K820">
            <v>222</v>
          </cell>
          <cell r="L820">
            <v>2</v>
          </cell>
        </row>
        <row r="820">
          <cell r="O820">
            <v>2</v>
          </cell>
        </row>
        <row r="821">
          <cell r="B821" t="str">
            <v>企业小区5-2-604</v>
          </cell>
          <cell r="C821">
            <v>57.36</v>
          </cell>
          <cell r="D821">
            <v>43105</v>
          </cell>
        </row>
        <row r="821">
          <cell r="F821" t="str">
            <v>熊红梅</v>
          </cell>
          <cell r="G821" t="str">
            <v>420202197307060045</v>
          </cell>
        </row>
        <row r="821">
          <cell r="J821">
            <v>4.57</v>
          </cell>
          <cell r="K821">
            <v>224</v>
          </cell>
          <cell r="L821">
            <v>1</v>
          </cell>
        </row>
        <row r="821">
          <cell r="O821">
            <v>0</v>
          </cell>
        </row>
        <row r="822">
          <cell r="B822" t="str">
            <v>企业小区5-2-701</v>
          </cell>
          <cell r="C822">
            <v>56.04</v>
          </cell>
          <cell r="D822">
            <v>43369</v>
          </cell>
        </row>
        <row r="822">
          <cell r="F822" t="str">
            <v>肖细梅</v>
          </cell>
          <cell r="G822" t="str">
            <v>420202195511301222</v>
          </cell>
        </row>
        <row r="822">
          <cell r="J822">
            <v>4.57</v>
          </cell>
          <cell r="K822">
            <v>219</v>
          </cell>
          <cell r="L822">
            <v>1</v>
          </cell>
        </row>
        <row r="822">
          <cell r="O822">
            <v>1</v>
          </cell>
        </row>
        <row r="823">
          <cell r="B823" t="str">
            <v>企业小区5-2-702</v>
          </cell>
          <cell r="C823">
            <v>56.05</v>
          </cell>
          <cell r="D823">
            <v>43372</v>
          </cell>
        </row>
        <row r="823">
          <cell r="F823" t="str">
            <v>王进</v>
          </cell>
          <cell r="G823" t="str">
            <v>420202195608070010</v>
          </cell>
          <cell r="H823" t="str">
            <v>王振</v>
          </cell>
          <cell r="I823" t="str">
            <v>420203199809202117</v>
          </cell>
          <cell r="J823">
            <v>4.57</v>
          </cell>
          <cell r="K823">
            <v>219</v>
          </cell>
          <cell r="L823">
            <v>2</v>
          </cell>
        </row>
        <row r="823">
          <cell r="O823">
            <v>2</v>
          </cell>
        </row>
        <row r="824">
          <cell r="B824" t="str">
            <v>企业小区5-2-703</v>
          </cell>
          <cell r="C824">
            <v>56.82</v>
          </cell>
          <cell r="D824">
            <v>43430</v>
          </cell>
        </row>
        <row r="824">
          <cell r="F824" t="str">
            <v>吴保珠</v>
          </cell>
          <cell r="G824" t="str">
            <v>420203196310142529</v>
          </cell>
          <cell r="H824" t="str">
            <v>阮建明</v>
          </cell>
          <cell r="I824" t="str">
            <v>420202196207271211</v>
          </cell>
          <cell r="J824">
            <v>4.57</v>
          </cell>
          <cell r="K824">
            <v>222</v>
          </cell>
          <cell r="L824">
            <v>2</v>
          </cell>
        </row>
        <row r="824">
          <cell r="O824">
            <v>2</v>
          </cell>
        </row>
        <row r="825">
          <cell r="B825" t="str">
            <v>企业小区5-2-704</v>
          </cell>
          <cell r="C825">
            <v>57.36</v>
          </cell>
          <cell r="D825">
            <v>43370</v>
          </cell>
        </row>
        <row r="825">
          <cell r="F825" t="str">
            <v>周翔</v>
          </cell>
          <cell r="G825" t="str">
            <v>420202194509100072</v>
          </cell>
          <cell r="H825" t="str">
            <v>卢希贞</v>
          </cell>
          <cell r="I825" t="str">
            <v>420202194908280023</v>
          </cell>
          <cell r="J825">
            <v>4.57</v>
          </cell>
          <cell r="K825">
            <v>224</v>
          </cell>
          <cell r="L825">
            <v>2</v>
          </cell>
        </row>
        <row r="825">
          <cell r="O825">
            <v>2</v>
          </cell>
        </row>
        <row r="826">
          <cell r="B826" t="str">
            <v>企业小区5-2-801</v>
          </cell>
          <cell r="C826">
            <v>56.04</v>
          </cell>
          <cell r="D826">
            <v>43105</v>
          </cell>
        </row>
        <row r="826">
          <cell r="F826" t="str">
            <v>章子来</v>
          </cell>
          <cell r="G826" t="str">
            <v>42020219921201001X</v>
          </cell>
          <cell r="H826" t="str">
            <v>柯梅花</v>
          </cell>
          <cell r="I826" t="str">
            <v>420222196510201043</v>
          </cell>
          <cell r="J826">
            <v>4.57</v>
          </cell>
          <cell r="K826">
            <v>219</v>
          </cell>
          <cell r="L826">
            <v>2</v>
          </cell>
        </row>
        <row r="826">
          <cell r="O826">
            <v>2</v>
          </cell>
        </row>
        <row r="827">
          <cell r="B827" t="str">
            <v>企业小区5-2-802</v>
          </cell>
          <cell r="C827">
            <v>56.05</v>
          </cell>
          <cell r="D827">
            <v>43369</v>
          </cell>
        </row>
        <row r="827">
          <cell r="F827" t="str">
            <v>朱岭</v>
          </cell>
          <cell r="G827" t="str">
            <v>420202199010120018</v>
          </cell>
          <cell r="H827" t="str">
            <v>朱贤俊</v>
          </cell>
          <cell r="I827" t="str">
            <v>42020220170214001X</v>
          </cell>
          <cell r="J827">
            <v>4.57</v>
          </cell>
          <cell r="K827">
            <v>219</v>
          </cell>
          <cell r="L827">
            <v>2</v>
          </cell>
        </row>
        <row r="827">
          <cell r="O827">
            <v>2</v>
          </cell>
        </row>
        <row r="828">
          <cell r="B828" t="str">
            <v>企业小区5-2-803</v>
          </cell>
          <cell r="C828">
            <v>56.82</v>
          </cell>
          <cell r="D828">
            <v>43424</v>
          </cell>
        </row>
        <row r="828">
          <cell r="F828" t="str">
            <v>陈长德</v>
          </cell>
          <cell r="G828" t="str">
            <v>420202195312120816</v>
          </cell>
          <cell r="H828" t="str">
            <v>谢文</v>
          </cell>
          <cell r="I828" t="str">
            <v>420202195612110820</v>
          </cell>
          <cell r="J828">
            <v>4.57</v>
          </cell>
          <cell r="K828">
            <v>222</v>
          </cell>
          <cell r="L828">
            <v>2</v>
          </cell>
        </row>
        <row r="828">
          <cell r="O828">
            <v>2</v>
          </cell>
        </row>
        <row r="829">
          <cell r="B829" t="str">
            <v>企业小区5-2-804</v>
          </cell>
          <cell r="C829">
            <v>57.36</v>
          </cell>
          <cell r="D829">
            <v>43191</v>
          </cell>
        </row>
        <row r="829">
          <cell r="F829" t="str">
            <v>罗杰俊</v>
          </cell>
          <cell r="G829" t="str">
            <v>420202196701081210</v>
          </cell>
          <cell r="H829" t="str">
            <v>龙晓慧
罗昊鹏</v>
          </cell>
          <cell r="I829" t="str">
            <v>42020219703301226
42020220111211218</v>
          </cell>
          <cell r="J829">
            <v>4.57</v>
          </cell>
          <cell r="K829">
            <v>224</v>
          </cell>
          <cell r="L829">
            <v>3</v>
          </cell>
        </row>
        <row r="829">
          <cell r="O829">
            <v>3</v>
          </cell>
        </row>
        <row r="830">
          <cell r="B830" t="str">
            <v>企业小区5-2-901</v>
          </cell>
          <cell r="C830">
            <v>56.04</v>
          </cell>
          <cell r="D830">
            <v>43109</v>
          </cell>
        </row>
        <row r="830">
          <cell r="F830" t="str">
            <v>吴期群</v>
          </cell>
        </row>
        <row r="830">
          <cell r="J830">
            <v>4.57</v>
          </cell>
          <cell r="K830">
            <v>219</v>
          </cell>
        </row>
        <row r="831">
          <cell r="B831" t="str">
            <v>企业小区5-2-902</v>
          </cell>
          <cell r="C831">
            <v>56.05</v>
          </cell>
          <cell r="D831">
            <v>43372</v>
          </cell>
        </row>
        <row r="831">
          <cell r="F831" t="str">
            <v>石移生</v>
          </cell>
          <cell r="G831" t="str">
            <v>420221196209223511</v>
          </cell>
          <cell r="H831" t="str">
            <v>石高林</v>
          </cell>
          <cell r="I831" t="str">
            <v>420281199012014679</v>
          </cell>
          <cell r="J831">
            <v>4.57</v>
          </cell>
          <cell r="K831">
            <v>219</v>
          </cell>
          <cell r="L831">
            <v>2</v>
          </cell>
        </row>
        <row r="831">
          <cell r="O831">
            <v>2</v>
          </cell>
        </row>
        <row r="832">
          <cell r="B832" t="str">
            <v>企业小区5-2-903</v>
          </cell>
          <cell r="C832">
            <v>56.82</v>
          </cell>
          <cell r="D832">
            <v>43424</v>
          </cell>
        </row>
        <row r="832">
          <cell r="F832" t="str">
            <v>黄旭</v>
          </cell>
          <cell r="G832" t="str">
            <v>420202196409240034</v>
          </cell>
          <cell r="H832" t="str">
            <v>陈月兰
黄橙</v>
          </cell>
          <cell r="I832" t="str">
            <v>420202196608230867
420202198811110034</v>
          </cell>
          <cell r="J832">
            <v>4.57</v>
          </cell>
          <cell r="K832">
            <v>222</v>
          </cell>
          <cell r="L832">
            <v>3</v>
          </cell>
        </row>
        <row r="832">
          <cell r="O832">
            <v>3</v>
          </cell>
        </row>
        <row r="833">
          <cell r="B833" t="str">
            <v>企业小区5-2-904</v>
          </cell>
          <cell r="C833">
            <v>57.36</v>
          </cell>
          <cell r="D833">
            <v>43373</v>
          </cell>
        </row>
        <row r="833">
          <cell r="F833" t="str">
            <v>许玲英</v>
          </cell>
          <cell r="G833" t="str">
            <v>42020319701018254X</v>
          </cell>
        </row>
        <row r="833">
          <cell r="J833">
            <v>4.57</v>
          </cell>
          <cell r="K833">
            <v>224</v>
          </cell>
          <cell r="L833">
            <v>1</v>
          </cell>
        </row>
        <row r="833">
          <cell r="O833">
            <v>1</v>
          </cell>
        </row>
        <row r="834">
          <cell r="B834" t="str">
            <v>企业小区5-2-1001</v>
          </cell>
          <cell r="C834">
            <v>56.04</v>
          </cell>
          <cell r="D834">
            <v>43361</v>
          </cell>
        </row>
        <row r="834">
          <cell r="F834" t="str">
            <v>陈焕军</v>
          </cell>
          <cell r="G834" t="str">
            <v>420202197106070052</v>
          </cell>
          <cell r="H834" t="str">
            <v>徐娟
陈鑫</v>
          </cell>
          <cell r="I834" t="str">
            <v>42020219720606002X
42020219970707014</v>
          </cell>
          <cell r="J834">
            <v>4.57</v>
          </cell>
          <cell r="K834">
            <v>219</v>
          </cell>
          <cell r="L834">
            <v>3</v>
          </cell>
        </row>
        <row r="834">
          <cell r="O834">
            <v>3</v>
          </cell>
        </row>
        <row r="835">
          <cell r="B835" t="str">
            <v>企业小区5-2-1002</v>
          </cell>
          <cell r="C835">
            <v>56.05</v>
          </cell>
          <cell r="D835">
            <v>43102</v>
          </cell>
        </row>
        <row r="835">
          <cell r="F835" t="str">
            <v>史毓明</v>
          </cell>
          <cell r="G835" t="str">
            <v>420202195012081229</v>
          </cell>
          <cell r="H835" t="str">
            <v>袁炎林</v>
          </cell>
          <cell r="I835" t="str">
            <v>420202195012181211</v>
          </cell>
          <cell r="J835">
            <v>4.57</v>
          </cell>
          <cell r="K835">
            <v>219</v>
          </cell>
          <cell r="L835">
            <v>2</v>
          </cell>
        </row>
        <row r="835">
          <cell r="O835">
            <v>2</v>
          </cell>
        </row>
        <row r="836">
          <cell r="B836" t="str">
            <v>企业小区5-2-1003</v>
          </cell>
          <cell r="C836">
            <v>56.82</v>
          </cell>
          <cell r="D836">
            <v>43424</v>
          </cell>
        </row>
        <row r="836">
          <cell r="F836" t="str">
            <v>朱敏</v>
          </cell>
          <cell r="G836" t="str">
            <v>420202197208130087</v>
          </cell>
          <cell r="H836" t="str">
            <v>朱怀贵
杨桂枝</v>
          </cell>
          <cell r="I836" t="str">
            <v>42070419370105557X
420704193204165583</v>
          </cell>
          <cell r="J836">
            <v>4.57</v>
          </cell>
          <cell r="K836">
            <v>222</v>
          </cell>
          <cell r="L836">
            <v>3</v>
          </cell>
        </row>
        <row r="836">
          <cell r="O836">
            <v>3</v>
          </cell>
        </row>
        <row r="837">
          <cell r="B837" t="str">
            <v>企业小区5-2-1004</v>
          </cell>
          <cell r="C837">
            <v>57.36</v>
          </cell>
          <cell r="D837">
            <v>43102</v>
          </cell>
        </row>
        <row r="837">
          <cell r="F837" t="str">
            <v>李保成</v>
          </cell>
        </row>
        <row r="837">
          <cell r="J837">
            <v>4.57</v>
          </cell>
          <cell r="K837">
            <v>224</v>
          </cell>
        </row>
        <row r="838">
          <cell r="B838" t="str">
            <v>企业小区5-2-1101</v>
          </cell>
          <cell r="C838">
            <v>56.04</v>
          </cell>
          <cell r="D838">
            <v>43360</v>
          </cell>
        </row>
        <row r="838">
          <cell r="F838" t="str">
            <v>帅晖</v>
          </cell>
          <cell r="G838" t="str">
            <v>420202196802291225</v>
          </cell>
          <cell r="H838" t="str">
            <v>龚才根
龚相荣
龚喜</v>
          </cell>
          <cell r="I838" t="str">
            <v>420202196810031239
420202199209031215
420202201405191224</v>
          </cell>
          <cell r="J838">
            <v>4.57</v>
          </cell>
          <cell r="K838">
            <v>219</v>
          </cell>
          <cell r="L838">
            <v>4</v>
          </cell>
        </row>
        <row r="838">
          <cell r="O838">
            <v>4</v>
          </cell>
        </row>
        <row r="839">
          <cell r="B839" t="str">
            <v>企业小区5-2-1102</v>
          </cell>
          <cell r="C839">
            <v>56.05</v>
          </cell>
          <cell r="D839">
            <v>43109</v>
          </cell>
        </row>
        <row r="839">
          <cell r="F839" t="str">
            <v>余翠莲</v>
          </cell>
          <cell r="G839" t="str">
            <v>420204197106184941</v>
          </cell>
          <cell r="H839" t="str">
            <v>陈有超</v>
          </cell>
          <cell r="I839" t="str">
            <v>420203196906112152</v>
          </cell>
          <cell r="J839">
            <v>4.57</v>
          </cell>
          <cell r="K839">
            <v>219</v>
          </cell>
          <cell r="L839">
            <v>2</v>
          </cell>
        </row>
        <row r="839">
          <cell r="O839">
            <v>2</v>
          </cell>
        </row>
        <row r="840">
          <cell r="B840" t="str">
            <v>企业小区5-2-1103</v>
          </cell>
          <cell r="C840">
            <v>56.82</v>
          </cell>
          <cell r="D840">
            <v>43040</v>
          </cell>
        </row>
        <row r="840">
          <cell r="F840" t="str">
            <v>刘勇</v>
          </cell>
          <cell r="G840" t="str">
            <v>42020219690704161X</v>
          </cell>
        </row>
        <row r="840">
          <cell r="J840">
            <v>4.57</v>
          </cell>
          <cell r="K840">
            <v>222</v>
          </cell>
          <cell r="L840">
            <v>1</v>
          </cell>
        </row>
        <row r="840">
          <cell r="O840">
            <v>1</v>
          </cell>
        </row>
        <row r="841">
          <cell r="B841" t="str">
            <v>企业小区5-2-1104</v>
          </cell>
          <cell r="C841">
            <v>57.36</v>
          </cell>
          <cell r="D841">
            <v>43111</v>
          </cell>
        </row>
        <row r="841">
          <cell r="F841" t="str">
            <v>陈智</v>
          </cell>
          <cell r="G841" t="str">
            <v>420202197303020011</v>
          </cell>
          <cell r="H841" t="str">
            <v>刘娟
陈璨</v>
          </cell>
          <cell r="I841" t="str">
            <v>420202197604150047
420202200011040015</v>
          </cell>
          <cell r="J841">
            <v>4.57</v>
          </cell>
          <cell r="K841">
            <v>224</v>
          </cell>
          <cell r="L841">
            <v>3</v>
          </cell>
        </row>
        <row r="841">
          <cell r="O841">
            <v>3</v>
          </cell>
        </row>
        <row r="842">
          <cell r="B842" t="str">
            <v>企业小区5-2-1201</v>
          </cell>
          <cell r="C842">
            <v>56.04</v>
          </cell>
          <cell r="D842">
            <v>43372</v>
          </cell>
        </row>
        <row r="842">
          <cell r="F842" t="str">
            <v>徐春花</v>
          </cell>
          <cell r="G842" t="str">
            <v>420203197002044323</v>
          </cell>
        </row>
        <row r="842">
          <cell r="J842">
            <v>4.57</v>
          </cell>
          <cell r="K842">
            <v>219</v>
          </cell>
          <cell r="L842">
            <v>1</v>
          </cell>
        </row>
        <row r="842">
          <cell r="O842">
            <v>1</v>
          </cell>
        </row>
        <row r="843">
          <cell r="B843" t="str">
            <v>企业小区5-2-1202</v>
          </cell>
          <cell r="C843">
            <v>56.05</v>
          </cell>
          <cell r="D843">
            <v>43222</v>
          </cell>
        </row>
        <row r="843">
          <cell r="F843" t="str">
            <v>袁红民</v>
          </cell>
          <cell r="G843" t="str">
            <v>420202196509121235</v>
          </cell>
          <cell r="H843" t="str">
            <v>贺萍萍
袁泽煊</v>
          </cell>
          <cell r="I843" t="str">
            <v>420202197210121227
420202200009131233</v>
          </cell>
          <cell r="J843">
            <v>4.57</v>
          </cell>
          <cell r="K843">
            <v>219</v>
          </cell>
          <cell r="L843">
            <v>3</v>
          </cell>
        </row>
        <row r="843">
          <cell r="O843">
            <v>3</v>
          </cell>
        </row>
        <row r="844">
          <cell r="B844" t="str">
            <v>企业小区5-2-1203</v>
          </cell>
          <cell r="C844">
            <v>56.82</v>
          </cell>
          <cell r="D844">
            <v>43368</v>
          </cell>
        </row>
        <row r="844">
          <cell r="F844" t="str">
            <v>曲维明</v>
          </cell>
          <cell r="G844" t="str">
            <v>420202195706161231</v>
          </cell>
          <cell r="H844" t="str">
            <v>谢俊芬</v>
          </cell>
          <cell r="I844" t="str">
            <v>420202195812201241</v>
          </cell>
          <cell r="J844">
            <v>4.57</v>
          </cell>
          <cell r="K844">
            <v>222</v>
          </cell>
          <cell r="L844">
            <v>2</v>
          </cell>
        </row>
        <row r="844">
          <cell r="O844">
            <v>2</v>
          </cell>
        </row>
        <row r="845">
          <cell r="B845" t="str">
            <v>企业小区5-2-1204</v>
          </cell>
          <cell r="C845">
            <v>57.36</v>
          </cell>
          <cell r="D845">
            <v>43370</v>
          </cell>
        </row>
        <row r="845">
          <cell r="F845" t="str">
            <v>彭建明</v>
          </cell>
          <cell r="G845" t="str">
            <v>420203196002263310</v>
          </cell>
          <cell r="H845" t="str">
            <v>张芳</v>
          </cell>
          <cell r="I845" t="str">
            <v>362333196612080043</v>
          </cell>
          <cell r="J845">
            <v>4.57</v>
          </cell>
          <cell r="K845">
            <v>224</v>
          </cell>
          <cell r="L845">
            <v>2</v>
          </cell>
        </row>
        <row r="845">
          <cell r="O845">
            <v>2</v>
          </cell>
        </row>
        <row r="846">
          <cell r="B846" t="str">
            <v>企业小区5-2-1301</v>
          </cell>
          <cell r="C846">
            <v>56.04</v>
          </cell>
          <cell r="D846">
            <v>43105</v>
          </cell>
        </row>
        <row r="846">
          <cell r="F846" t="str">
            <v>张陵</v>
          </cell>
          <cell r="G846" t="str">
            <v>420203197105292565</v>
          </cell>
        </row>
        <row r="846">
          <cell r="J846">
            <v>4.57</v>
          </cell>
          <cell r="K846">
            <v>219</v>
          </cell>
          <cell r="L846">
            <v>1</v>
          </cell>
          <cell r="M846">
            <v>1</v>
          </cell>
        </row>
        <row r="847">
          <cell r="B847" t="str">
            <v>企业小区5-2-1302</v>
          </cell>
          <cell r="C847">
            <v>56.05</v>
          </cell>
          <cell r="D847">
            <v>43112</v>
          </cell>
        </row>
        <row r="847">
          <cell r="F847" t="str">
            <v>石义城</v>
          </cell>
          <cell r="G847" t="str">
            <v>420221197509184256</v>
          </cell>
          <cell r="H847" t="str">
            <v>石遵焱</v>
          </cell>
          <cell r="I847" t="str">
            <v>420222200410031015</v>
          </cell>
          <cell r="J847">
            <v>4.57</v>
          </cell>
          <cell r="K847">
            <v>219</v>
          </cell>
          <cell r="L847">
            <v>2</v>
          </cell>
          <cell r="M847">
            <v>2</v>
          </cell>
        </row>
        <row r="848">
          <cell r="B848" t="str">
            <v>企业小区5-2-1303</v>
          </cell>
          <cell r="C848">
            <v>56.82</v>
          </cell>
          <cell r="D848">
            <v>43373</v>
          </cell>
        </row>
        <row r="848">
          <cell r="F848" t="str">
            <v>晏建桥</v>
          </cell>
          <cell r="G848" t="str">
            <v>420204196005164533</v>
          </cell>
          <cell r="H848" t="str">
            <v>罗佳玉</v>
          </cell>
          <cell r="I848" t="str">
            <v>420202196310060842</v>
          </cell>
          <cell r="J848">
            <v>4.57</v>
          </cell>
          <cell r="K848">
            <v>222</v>
          </cell>
          <cell r="L848">
            <v>2</v>
          </cell>
        </row>
        <row r="848">
          <cell r="O848">
            <v>2</v>
          </cell>
        </row>
        <row r="849">
          <cell r="B849" t="str">
            <v>企业小区5-2-1304</v>
          </cell>
          <cell r="C849">
            <v>57.36</v>
          </cell>
          <cell r="D849">
            <v>43369</v>
          </cell>
        </row>
        <row r="849">
          <cell r="F849" t="str">
            <v>黄家福</v>
          </cell>
          <cell r="G849" t="str">
            <v>420202196308020833</v>
          </cell>
          <cell r="H849" t="str">
            <v>汪海燕
黄超</v>
          </cell>
          <cell r="I849" t="str">
            <v>422127197006144329
421125199303234617</v>
          </cell>
          <cell r="J849">
            <v>4.57</v>
          </cell>
          <cell r="K849">
            <v>224</v>
          </cell>
          <cell r="L849">
            <v>3</v>
          </cell>
        </row>
        <row r="849">
          <cell r="O849">
            <v>3</v>
          </cell>
        </row>
        <row r="850">
          <cell r="B850" t="str">
            <v>企业小区5-2-1401</v>
          </cell>
          <cell r="C850">
            <v>56.04</v>
          </cell>
          <cell r="D850">
            <v>43373</v>
          </cell>
        </row>
        <row r="850">
          <cell r="F850" t="str">
            <v>武清华</v>
          </cell>
          <cell r="G850" t="str">
            <v>420203197008202927</v>
          </cell>
          <cell r="H850" t="str">
            <v>邱泓睿</v>
          </cell>
          <cell r="I850" t="str">
            <v>420202200309050013</v>
          </cell>
          <cell r="J850">
            <v>4.57</v>
          </cell>
          <cell r="K850">
            <v>219</v>
          </cell>
          <cell r="L850">
            <v>2</v>
          </cell>
        </row>
        <row r="850">
          <cell r="O850">
            <v>2</v>
          </cell>
        </row>
        <row r="851">
          <cell r="B851" t="str">
            <v>企业小区5-2-1402</v>
          </cell>
          <cell r="C851">
            <v>56.05</v>
          </cell>
          <cell r="D851">
            <v>43102</v>
          </cell>
        </row>
        <row r="851">
          <cell r="F851" t="str">
            <v>袁国清</v>
          </cell>
          <cell r="G851" t="str">
            <v>420202195504090818</v>
          </cell>
          <cell r="H851" t="str">
            <v>白红英</v>
          </cell>
          <cell r="I851" t="str">
            <v>421125196610240140</v>
          </cell>
          <cell r="J851">
            <v>4.57</v>
          </cell>
          <cell r="K851">
            <v>219</v>
          </cell>
          <cell r="L851">
            <v>2</v>
          </cell>
        </row>
        <row r="851">
          <cell r="O851">
            <v>2</v>
          </cell>
        </row>
        <row r="852">
          <cell r="B852" t="str">
            <v>企业小区5-2-1403</v>
          </cell>
          <cell r="C852">
            <v>56.82</v>
          </cell>
          <cell r="D852">
            <v>43102</v>
          </cell>
        </row>
        <row r="852">
          <cell r="F852" t="str">
            <v>孙祖志</v>
          </cell>
          <cell r="G852" t="str">
            <v>421125196606232711</v>
          </cell>
          <cell r="H852" t="str">
            <v>周春峰
孙文娟</v>
          </cell>
          <cell r="I852" t="str">
            <v>420202197604170021
420202200210100025</v>
          </cell>
          <cell r="J852">
            <v>4.57</v>
          </cell>
          <cell r="K852">
            <v>222</v>
          </cell>
          <cell r="L852">
            <v>3</v>
          </cell>
          <cell r="M852">
            <v>3</v>
          </cell>
        </row>
        <row r="853">
          <cell r="B853" t="str">
            <v>企业小区5-2-1404</v>
          </cell>
          <cell r="C853">
            <v>57.36</v>
          </cell>
          <cell r="D853">
            <v>43369</v>
          </cell>
        </row>
        <row r="853">
          <cell r="F853" t="str">
            <v>柯红兵</v>
          </cell>
          <cell r="G853" t="str">
            <v>42020219700723121X</v>
          </cell>
          <cell r="H853" t="str">
            <v>柯妍</v>
          </cell>
          <cell r="I853" t="str">
            <v>420203200204242162</v>
          </cell>
          <cell r="J853">
            <v>4.57</v>
          </cell>
          <cell r="K853">
            <v>224</v>
          </cell>
          <cell r="L853">
            <v>2</v>
          </cell>
        </row>
        <row r="853">
          <cell r="O853">
            <v>2</v>
          </cell>
        </row>
        <row r="854">
          <cell r="B854" t="str">
            <v>企业小区5-2-1501</v>
          </cell>
          <cell r="C854">
            <v>56.04</v>
          </cell>
          <cell r="D854">
            <v>43370</v>
          </cell>
        </row>
        <row r="854">
          <cell r="F854" t="str">
            <v>吴宇巍</v>
          </cell>
          <cell r="G854" t="str">
            <v>42022119721211162X</v>
          </cell>
        </row>
        <row r="854">
          <cell r="J854">
            <v>4.57</v>
          </cell>
          <cell r="K854">
            <v>207</v>
          </cell>
          <cell r="L854">
            <v>1</v>
          </cell>
        </row>
        <row r="854">
          <cell r="O854">
            <v>1</v>
          </cell>
        </row>
        <row r="855">
          <cell r="B855" t="str">
            <v>企业小区5-2-1502</v>
          </cell>
          <cell r="C855">
            <v>56.05</v>
          </cell>
          <cell r="D855">
            <v>43109</v>
          </cell>
        </row>
        <row r="855">
          <cell r="F855" t="str">
            <v>杨晏超</v>
          </cell>
          <cell r="G855" t="str">
            <v>420202197909080430</v>
          </cell>
          <cell r="H855" t="str">
            <v>南燕
杨仕亮</v>
          </cell>
          <cell r="I855" t="str">
            <v>42112519820608216X
42020220100717041X</v>
          </cell>
          <cell r="J855">
            <v>4.57</v>
          </cell>
          <cell r="K855">
            <v>207</v>
          </cell>
          <cell r="L855">
            <v>3</v>
          </cell>
        </row>
        <row r="855">
          <cell r="O855">
            <v>3</v>
          </cell>
        </row>
        <row r="856">
          <cell r="B856" t="str">
            <v>企业小区5-2-1503</v>
          </cell>
          <cell r="C856">
            <v>56.82</v>
          </cell>
          <cell r="D856">
            <v>43373</v>
          </cell>
        </row>
        <row r="856">
          <cell r="F856" t="str">
            <v>苏金桂</v>
          </cell>
          <cell r="G856" t="str">
            <v>420281196912086981</v>
          </cell>
        </row>
        <row r="856">
          <cell r="J856">
            <v>4.57</v>
          </cell>
          <cell r="K856">
            <v>210</v>
          </cell>
          <cell r="L856">
            <v>1</v>
          </cell>
        </row>
        <row r="856">
          <cell r="O856">
            <v>1</v>
          </cell>
        </row>
        <row r="857">
          <cell r="B857" t="str">
            <v>企业小区5-2-1504</v>
          </cell>
          <cell r="C857">
            <v>57.36</v>
          </cell>
          <cell r="D857">
            <v>43364</v>
          </cell>
        </row>
        <row r="857">
          <cell r="F857" t="str">
            <v>王蜀蓉</v>
          </cell>
          <cell r="G857" t="str">
            <v>420202196309121222</v>
          </cell>
          <cell r="H857" t="str">
            <v>王其然</v>
          </cell>
          <cell r="I857" t="str">
            <v>420202198901231243</v>
          </cell>
          <cell r="J857">
            <v>4.57</v>
          </cell>
          <cell r="K857">
            <v>212</v>
          </cell>
          <cell r="L857">
            <v>2</v>
          </cell>
        </row>
        <row r="857">
          <cell r="O857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08"/>
  <sheetViews>
    <sheetView tabSelected="1" workbookViewId="0">
      <selection activeCell="L9" sqref="L9"/>
    </sheetView>
  </sheetViews>
  <sheetFormatPr defaultColWidth="9" defaultRowHeight="13.5"/>
  <cols>
    <col min="1" max="1" width="4.38333333333333" style="1" customWidth="1"/>
    <col min="2" max="2" width="16" style="1" customWidth="1"/>
    <col min="3" max="3" width="21.5" style="1" customWidth="1"/>
    <col min="4" max="8" width="6.63333333333333" style="1" customWidth="1"/>
    <col min="9" max="9" width="11.5" style="4" hidden="1" customWidth="1"/>
    <col min="10" max="10" width="5.75" style="1" hidden="1" customWidth="1"/>
    <col min="11" max="11" width="19.3833333333333" style="1" customWidth="1"/>
    <col min="12" max="12" width="8.13333333333333" style="1" customWidth="1"/>
    <col min="13" max="13" width="5.5" style="1" customWidth="1"/>
    <col min="14" max="17" width="6.63333333333333" style="1" customWidth="1"/>
    <col min="18" max="18" width="6.96666666666667" style="1" customWidth="1"/>
    <col min="19" max="22" width="6.63333333333333" style="1" customWidth="1"/>
    <col min="23" max="23" width="7.1" style="1" customWidth="1"/>
    <col min="24" max="24" width="5.91666666666667" style="1" customWidth="1"/>
    <col min="25" max="25" width="8.13333333333333" style="1" customWidth="1"/>
    <col min="26" max="31" width="7.63333333333333" style="1" customWidth="1"/>
    <col min="32" max="16384" width="9" style="1"/>
  </cols>
  <sheetData>
    <row r="1" s="1" customFormat="1" ht="25.5" spans="1:32">
      <c r="A1" s="5" t="s">
        <v>0</v>
      </c>
      <c r="B1" s="6"/>
      <c r="C1" s="6"/>
      <c r="D1" s="7"/>
      <c r="E1" s="8"/>
      <c r="F1" s="8"/>
      <c r="G1" s="8"/>
      <c r="H1" s="8"/>
      <c r="I1" s="20"/>
      <c r="J1" s="7"/>
      <c r="K1" s="7"/>
      <c r="L1" s="6"/>
      <c r="M1" s="6"/>
      <c r="N1" s="7"/>
      <c r="O1" s="7"/>
      <c r="P1" s="7"/>
      <c r="Q1" s="7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</row>
    <row r="2" s="1" customFormat="1" spans="1:32">
      <c r="A2" s="9" t="s">
        <v>1</v>
      </c>
      <c r="B2" s="10"/>
      <c r="C2" s="10"/>
      <c r="D2" s="11"/>
      <c r="E2" s="12"/>
      <c r="F2" s="12"/>
      <c r="G2" s="12"/>
      <c r="H2" s="12"/>
      <c r="I2" s="21"/>
      <c r="J2" s="22"/>
      <c r="K2" s="11" t="s">
        <v>2</v>
      </c>
      <c r="L2" s="10"/>
      <c r="M2" s="10"/>
      <c r="N2" s="11"/>
      <c r="O2" s="11"/>
      <c r="P2" s="11"/>
      <c r="Q2" s="11"/>
      <c r="R2" s="10"/>
      <c r="S2" s="10"/>
      <c r="T2" s="10"/>
      <c r="U2" s="10"/>
      <c r="V2" s="10"/>
      <c r="W2" s="30"/>
      <c r="X2" s="31">
        <v>45291</v>
      </c>
      <c r="Y2" s="30"/>
      <c r="Z2" s="11"/>
      <c r="AA2" s="11"/>
      <c r="AB2" s="11"/>
      <c r="AC2" s="11"/>
      <c r="AD2" s="11"/>
      <c r="AE2" s="11"/>
      <c r="AF2" s="11"/>
    </row>
    <row r="3" s="1" customFormat="1" spans="1:32">
      <c r="A3" s="13" t="s">
        <v>3</v>
      </c>
      <c r="B3" s="14" t="s">
        <v>4</v>
      </c>
      <c r="C3" s="15" t="s">
        <v>5</v>
      </c>
      <c r="D3" s="16" t="s">
        <v>6</v>
      </c>
      <c r="E3" s="16"/>
      <c r="F3" s="16"/>
      <c r="G3" s="16"/>
      <c r="H3" s="16"/>
      <c r="I3" s="23" t="s">
        <v>7</v>
      </c>
      <c r="J3" s="16"/>
      <c r="K3" s="16"/>
      <c r="L3" s="24"/>
      <c r="M3" s="24"/>
      <c r="N3" s="16" t="s">
        <v>8</v>
      </c>
      <c r="O3" s="16"/>
      <c r="P3" s="16"/>
      <c r="Q3" s="16"/>
      <c r="R3" s="26" t="s">
        <v>9</v>
      </c>
      <c r="S3" s="24" t="s">
        <v>10</v>
      </c>
      <c r="T3" s="24"/>
      <c r="U3" s="24"/>
      <c r="V3" s="24"/>
      <c r="W3" s="32" t="s">
        <v>11</v>
      </c>
      <c r="X3" s="32"/>
      <c r="Y3" s="32"/>
      <c r="Z3" s="16"/>
      <c r="AA3" s="16"/>
      <c r="AB3" s="16"/>
      <c r="AC3" s="16"/>
      <c r="AD3" s="16"/>
      <c r="AE3" s="16"/>
      <c r="AF3" s="16"/>
    </row>
    <row r="4" s="1" customFormat="1" spans="1:32">
      <c r="A4" s="13"/>
      <c r="B4" s="14"/>
      <c r="C4" s="15"/>
      <c r="D4" s="16" t="s">
        <v>12</v>
      </c>
      <c r="E4" s="17" t="s">
        <v>13</v>
      </c>
      <c r="F4" s="17"/>
      <c r="G4" s="17"/>
      <c r="H4" s="17"/>
      <c r="I4" s="23" t="s">
        <v>14</v>
      </c>
      <c r="J4" s="16"/>
      <c r="K4" s="25" t="s">
        <v>15</v>
      </c>
      <c r="L4" s="26" t="s">
        <v>16</v>
      </c>
      <c r="M4" s="24" t="s">
        <v>17</v>
      </c>
      <c r="N4" s="16"/>
      <c r="O4" s="16"/>
      <c r="P4" s="16"/>
      <c r="Q4" s="16"/>
      <c r="R4" s="26"/>
      <c r="S4" s="24"/>
      <c r="T4" s="24"/>
      <c r="U4" s="24"/>
      <c r="V4" s="24"/>
      <c r="W4" s="33" t="s">
        <v>18</v>
      </c>
      <c r="X4" s="33"/>
      <c r="Y4" s="33"/>
      <c r="Z4" s="16" t="s">
        <v>19</v>
      </c>
      <c r="AA4" s="16"/>
      <c r="AB4" s="16"/>
      <c r="AC4" s="16"/>
      <c r="AD4" s="16"/>
      <c r="AE4" s="16"/>
      <c r="AF4" s="16"/>
    </row>
    <row r="5" s="1" customFormat="1" ht="24" spans="1:32">
      <c r="A5" s="13"/>
      <c r="B5" s="14"/>
      <c r="C5" s="15"/>
      <c r="D5" s="16"/>
      <c r="E5" s="17" t="s">
        <v>20</v>
      </c>
      <c r="F5" s="17" t="s">
        <v>21</v>
      </c>
      <c r="G5" s="17" t="s">
        <v>22</v>
      </c>
      <c r="H5" s="17" t="s">
        <v>23</v>
      </c>
      <c r="I5" s="27" t="s">
        <v>24</v>
      </c>
      <c r="J5" s="25" t="s">
        <v>25</v>
      </c>
      <c r="K5" s="25"/>
      <c r="L5" s="26"/>
      <c r="M5" s="24"/>
      <c r="N5" s="16" t="s">
        <v>26</v>
      </c>
      <c r="O5" s="16" t="s">
        <v>27</v>
      </c>
      <c r="P5" s="16" t="s">
        <v>28</v>
      </c>
      <c r="Q5" s="17" t="s">
        <v>23</v>
      </c>
      <c r="R5" s="26"/>
      <c r="S5" s="24" t="s">
        <v>26</v>
      </c>
      <c r="T5" s="24" t="s">
        <v>27</v>
      </c>
      <c r="U5" s="24" t="s">
        <v>28</v>
      </c>
      <c r="V5" s="17" t="s">
        <v>23</v>
      </c>
      <c r="W5" s="34" t="s">
        <v>29</v>
      </c>
      <c r="X5" s="32" t="s">
        <v>30</v>
      </c>
      <c r="Y5" s="32" t="s">
        <v>31</v>
      </c>
      <c r="Z5" s="16" t="s">
        <v>32</v>
      </c>
      <c r="AA5" s="16" t="s">
        <v>33</v>
      </c>
      <c r="AB5" s="16" t="s">
        <v>34</v>
      </c>
      <c r="AC5" s="17" t="s">
        <v>23</v>
      </c>
      <c r="AD5" s="16" t="s">
        <v>35</v>
      </c>
      <c r="AE5" s="16" t="s">
        <v>36</v>
      </c>
      <c r="AF5" s="16" t="s">
        <v>37</v>
      </c>
    </row>
    <row r="6" s="2" customFormat="1" ht="27" customHeight="1" spans="1:32">
      <c r="A6" s="18">
        <v>1</v>
      </c>
      <c r="B6" s="19" t="str">
        <f>VLOOKUP($K6,[1]房源明细!$B:$P,5,FALSE)</f>
        <v>李关怀</v>
      </c>
      <c r="C6" s="19" t="s">
        <v>38</v>
      </c>
      <c r="D6" s="19">
        <f>VLOOKUP($K6,[1]房源明细!$B:$P,11,FALSE)</f>
        <v>2</v>
      </c>
      <c r="E6" s="19">
        <f>VLOOKUP($K6,[1]房源明细!$B:$P,12,FALSE)</f>
        <v>0</v>
      </c>
      <c r="F6" s="19">
        <f>VLOOKUP($K6,[1]房源明细!$B:$P,13,FALSE)</f>
        <v>0</v>
      </c>
      <c r="G6" s="19">
        <f>VLOOKUP($K6,[1]房源明细!$B:$P,14,FALSE)</f>
        <v>2</v>
      </c>
      <c r="H6" s="19">
        <f>VLOOKUP($K6,[1]房源明细!$B:$P,15,FALSE)</f>
        <v>0</v>
      </c>
      <c r="I6" s="28">
        <f>VLOOKUP($K6,[1]房源明细!$B:$P,3,FALSE)</f>
        <v>43024</v>
      </c>
      <c r="J6" s="19"/>
      <c r="K6" s="29" t="s">
        <v>39</v>
      </c>
      <c r="L6" s="19">
        <f>VLOOKUP($K6,[1]房源明细!$B:$P,2,FALSE)</f>
        <v>56.05</v>
      </c>
      <c r="M6" s="19"/>
      <c r="N6" s="19">
        <f t="shared" ref="N6:Q6" si="0">E6*16</f>
        <v>0</v>
      </c>
      <c r="O6" s="19">
        <f t="shared" si="0"/>
        <v>0</v>
      </c>
      <c r="P6" s="19">
        <f t="shared" si="0"/>
        <v>32</v>
      </c>
      <c r="Q6" s="19">
        <f t="shared" si="0"/>
        <v>0</v>
      </c>
      <c r="R6" s="19">
        <f>[1]房源明细!J6</f>
        <v>4.57</v>
      </c>
      <c r="S6" s="19">
        <f t="shared" ref="S6:V6" si="1">IF($L6&gt;N6,N6,$L6)</f>
        <v>0</v>
      </c>
      <c r="T6" s="19">
        <f t="shared" si="1"/>
        <v>0</v>
      </c>
      <c r="U6" s="19">
        <f t="shared" si="1"/>
        <v>32</v>
      </c>
      <c r="V6" s="19">
        <f t="shared" si="1"/>
        <v>0</v>
      </c>
      <c r="W6" s="19">
        <f>VLOOKUP($K6,[1]房源明细!$B:$P,10,FALSE)</f>
        <v>207</v>
      </c>
      <c r="X6" s="19">
        <f>IF(DATEDIF(I6,$X$2,"m")&gt;12,12,DATEDIF(I6,$X$2,"m"))</f>
        <v>12</v>
      </c>
      <c r="Y6" s="19">
        <f t="shared" ref="Y6:Y69" si="2">W6*X6</f>
        <v>2484</v>
      </c>
      <c r="Z6" s="35">
        <f t="shared" ref="Z6:Z69" si="3">S6*R6*0.9</f>
        <v>0</v>
      </c>
      <c r="AA6" s="35">
        <f t="shared" ref="AA6:AA69" si="4">T6*R6*0.8</f>
        <v>0</v>
      </c>
      <c r="AB6" s="36">
        <f t="shared" ref="AB6:AB69" si="5">U6*R6*0.3</f>
        <v>43.872</v>
      </c>
      <c r="AC6" s="35">
        <f t="shared" ref="AC6:AC69" si="6">R6*V6*0.4</f>
        <v>0</v>
      </c>
      <c r="AD6" s="35">
        <f t="shared" ref="AD6:AD69" si="7">TRUNC(Z6+AA6+AB6+AC6,2)</f>
        <v>43.87</v>
      </c>
      <c r="AE6" s="19">
        <f t="shared" ref="AE6:AE69" si="8">X6</f>
        <v>12</v>
      </c>
      <c r="AF6" s="37">
        <f t="shared" ref="AF6:AF33" si="9">IF(AD6*AE6&gt;Y6,Y6,TRUNC(AD6*AE6,0))</f>
        <v>526</v>
      </c>
    </row>
    <row r="7" s="2" customFormat="1" ht="23" customHeight="1" spans="1:32">
      <c r="A7" s="18">
        <v>2</v>
      </c>
      <c r="B7" s="19" t="str">
        <f>VLOOKUP($K7,[1]房源明细!$B:$P,5,FALSE)</f>
        <v>祁荣俊</v>
      </c>
      <c r="C7" s="19" t="s">
        <v>40</v>
      </c>
      <c r="D7" s="19">
        <f>VLOOKUP($K7,[1]房源明细!$B:$P,11,FALSE)</f>
        <v>3</v>
      </c>
      <c r="E7" s="19">
        <f>VLOOKUP($K7,[1]房源明细!$B:$P,12,FALSE)</f>
        <v>0</v>
      </c>
      <c r="F7" s="19">
        <f>VLOOKUP($K7,[1]房源明细!$B:$P,13,FALSE)</f>
        <v>0</v>
      </c>
      <c r="G7" s="19">
        <f>VLOOKUP($K7,[1]房源明细!$B:$P,14,FALSE)</f>
        <v>3</v>
      </c>
      <c r="H7" s="19">
        <f>VLOOKUP($K7,[1]房源明细!$B:$P,15,FALSE)</f>
        <v>0</v>
      </c>
      <c r="I7" s="28">
        <f>VLOOKUP($K7,[1]房源明细!$B:$P,3,FALSE)</f>
        <v>43003</v>
      </c>
      <c r="J7" s="19"/>
      <c r="K7" s="29" t="s">
        <v>41</v>
      </c>
      <c r="L7" s="19">
        <f>VLOOKUP($K7,[1]房源明细!$B:$P,2,FALSE)</f>
        <v>56.04</v>
      </c>
      <c r="M7" s="19"/>
      <c r="N7" s="19">
        <f t="shared" ref="N7:Q7" si="10">E7*16</f>
        <v>0</v>
      </c>
      <c r="O7" s="19">
        <f t="shared" si="10"/>
        <v>0</v>
      </c>
      <c r="P7" s="19">
        <f t="shared" si="10"/>
        <v>48</v>
      </c>
      <c r="Q7" s="19">
        <f t="shared" si="10"/>
        <v>0</v>
      </c>
      <c r="R7" s="19">
        <f>[1]房源明细!J7</f>
        <v>4.57</v>
      </c>
      <c r="S7" s="19">
        <f t="shared" ref="S7:V7" si="11">IF($L7&gt;N7,N7,$L7)</f>
        <v>0</v>
      </c>
      <c r="T7" s="19">
        <f t="shared" si="11"/>
        <v>0</v>
      </c>
      <c r="U7" s="19">
        <f t="shared" si="11"/>
        <v>48</v>
      </c>
      <c r="V7" s="19">
        <f t="shared" si="11"/>
        <v>0</v>
      </c>
      <c r="W7" s="19">
        <f>VLOOKUP($K7,[1]房源明细!$B:$P,10,FALSE)</f>
        <v>207</v>
      </c>
      <c r="X7" s="19">
        <f>IF(DATEDIF(I7,$X$2,"m")&gt;12,12,DATEDIF(I7,$X$2,"m"))</f>
        <v>12</v>
      </c>
      <c r="Y7" s="19">
        <f t="shared" si="2"/>
        <v>2484</v>
      </c>
      <c r="Z7" s="35">
        <f t="shared" si="3"/>
        <v>0</v>
      </c>
      <c r="AA7" s="35">
        <f t="shared" si="4"/>
        <v>0</v>
      </c>
      <c r="AB7" s="36">
        <f t="shared" si="5"/>
        <v>65.808</v>
      </c>
      <c r="AC7" s="35">
        <f t="shared" si="6"/>
        <v>0</v>
      </c>
      <c r="AD7" s="35">
        <f t="shared" si="7"/>
        <v>65.8</v>
      </c>
      <c r="AE7" s="19">
        <f t="shared" si="8"/>
        <v>12</v>
      </c>
      <c r="AF7" s="37">
        <f t="shared" si="9"/>
        <v>789</v>
      </c>
    </row>
    <row r="8" s="2" customFormat="1" ht="30" customHeight="1" spans="1:32">
      <c r="A8" s="18">
        <v>3</v>
      </c>
      <c r="B8" s="19" t="str">
        <f>VLOOKUP($K8,[1]房源明细!$B:$P,5,FALSE)</f>
        <v>丰友谊</v>
      </c>
      <c r="C8" s="19" t="s">
        <v>42</v>
      </c>
      <c r="D8" s="19">
        <f>VLOOKUP($K8,[1]房源明细!$B:$P,11,FALSE)</f>
        <v>2</v>
      </c>
      <c r="E8" s="19">
        <f>VLOOKUP($K8,[1]房源明细!$B:$P,12,FALSE)</f>
        <v>0</v>
      </c>
      <c r="F8" s="19">
        <f>VLOOKUP($K8,[1]房源明细!$B:$P,13,FALSE)</f>
        <v>0</v>
      </c>
      <c r="G8" s="19">
        <f>VLOOKUP($K8,[1]房源明细!$B:$P,14,FALSE)</f>
        <v>2</v>
      </c>
      <c r="H8" s="19">
        <f>VLOOKUP($K8,[1]房源明细!$B:$P,15,FALSE)</f>
        <v>0</v>
      </c>
      <c r="I8" s="28">
        <f>VLOOKUP($K8,[1]房源明细!$B:$P,3,FALSE)</f>
        <v>43004</v>
      </c>
      <c r="J8" s="19"/>
      <c r="K8" s="29" t="s">
        <v>43</v>
      </c>
      <c r="L8" s="19">
        <f>VLOOKUP($K8,[1]房源明细!$B:$P,2,FALSE)</f>
        <v>56.82</v>
      </c>
      <c r="M8" s="19"/>
      <c r="N8" s="19">
        <f t="shared" ref="N8:Q8" si="12">E8*16</f>
        <v>0</v>
      </c>
      <c r="O8" s="19">
        <f t="shared" si="12"/>
        <v>0</v>
      </c>
      <c r="P8" s="19">
        <f t="shared" si="12"/>
        <v>32</v>
      </c>
      <c r="Q8" s="19">
        <f t="shared" si="12"/>
        <v>0</v>
      </c>
      <c r="R8" s="19">
        <f>[1]房源明细!J8</f>
        <v>4.57</v>
      </c>
      <c r="S8" s="19">
        <f t="shared" ref="S8:V8" si="13">IF($L8&gt;N8,N8,$L8)</f>
        <v>0</v>
      </c>
      <c r="T8" s="19">
        <f t="shared" si="13"/>
        <v>0</v>
      </c>
      <c r="U8" s="19">
        <f t="shared" si="13"/>
        <v>32</v>
      </c>
      <c r="V8" s="19">
        <f t="shared" si="13"/>
        <v>0</v>
      </c>
      <c r="W8" s="19">
        <f>VLOOKUP($K8,[1]房源明细!$B:$P,10,FALSE)</f>
        <v>210</v>
      </c>
      <c r="X8" s="19">
        <f>IF(DATEDIF(I8,$X$2,"m")&gt;12,12,DATEDIF(I8,$X$2,"m"))</f>
        <v>12</v>
      </c>
      <c r="Y8" s="19">
        <f t="shared" si="2"/>
        <v>2520</v>
      </c>
      <c r="Z8" s="35">
        <f t="shared" si="3"/>
        <v>0</v>
      </c>
      <c r="AA8" s="35">
        <f t="shared" si="4"/>
        <v>0</v>
      </c>
      <c r="AB8" s="36">
        <f t="shared" si="5"/>
        <v>43.872</v>
      </c>
      <c r="AC8" s="35">
        <f t="shared" si="6"/>
        <v>0</v>
      </c>
      <c r="AD8" s="35">
        <f t="shared" si="7"/>
        <v>43.87</v>
      </c>
      <c r="AE8" s="19">
        <f t="shared" si="8"/>
        <v>12</v>
      </c>
      <c r="AF8" s="37">
        <f t="shared" si="9"/>
        <v>526</v>
      </c>
    </row>
    <row r="9" s="2" customFormat="1" ht="28" customHeight="1" spans="1:32">
      <c r="A9" s="18">
        <v>7</v>
      </c>
      <c r="B9" s="19" t="str">
        <f>VLOOKUP($K9,[1]房源明细!$B:$P,5,FALSE)</f>
        <v>张志伍</v>
      </c>
      <c r="C9" s="19" t="s">
        <v>44</v>
      </c>
      <c r="D9" s="19">
        <f>VLOOKUP($K9,[1]房源明细!$B:$P,11,FALSE)</f>
        <v>3</v>
      </c>
      <c r="E9" s="19">
        <f>VLOOKUP($K9,[1]房源明细!$B:$P,12,FALSE)</f>
        <v>0</v>
      </c>
      <c r="F9" s="19">
        <f>VLOOKUP($K9,[1]房源明细!$B:$P,13,FALSE)</f>
        <v>0</v>
      </c>
      <c r="G9" s="19">
        <f>VLOOKUP($K9,[1]房源明细!$B:$P,14,FALSE)</f>
        <v>3</v>
      </c>
      <c r="H9" s="19">
        <f>VLOOKUP($K9,[1]房源明细!$B:$P,15,FALSE)</f>
        <v>0</v>
      </c>
      <c r="I9" s="28">
        <f>VLOOKUP($K9,[1]房源明细!$B:$P,3,FALSE)</f>
        <v>43665</v>
      </c>
      <c r="J9" s="19"/>
      <c r="K9" s="29" t="s">
        <v>45</v>
      </c>
      <c r="L9" s="19">
        <f>VLOOKUP($K9,[1]房源明细!$B:$P,2,FALSE)</f>
        <v>56.82</v>
      </c>
      <c r="M9" s="19"/>
      <c r="N9" s="19">
        <f t="shared" ref="N9:Q9" si="14">E9*16</f>
        <v>0</v>
      </c>
      <c r="O9" s="19">
        <f t="shared" si="14"/>
        <v>0</v>
      </c>
      <c r="P9" s="19">
        <f t="shared" si="14"/>
        <v>48</v>
      </c>
      <c r="Q9" s="19">
        <f t="shared" si="14"/>
        <v>0</v>
      </c>
      <c r="R9" s="19">
        <f>[1]房源明细!J12</f>
        <v>4.57</v>
      </c>
      <c r="S9" s="19">
        <f t="shared" ref="S9:V9" si="15">IF($L9&gt;N9,N9,$L9)</f>
        <v>0</v>
      </c>
      <c r="T9" s="19">
        <f t="shared" si="15"/>
        <v>0</v>
      </c>
      <c r="U9" s="19">
        <f t="shared" si="15"/>
        <v>48</v>
      </c>
      <c r="V9" s="19">
        <f t="shared" si="15"/>
        <v>0</v>
      </c>
      <c r="W9" s="19">
        <f>VLOOKUP($K9,[1]房源明细!$B:$P,10,FALSE)</f>
        <v>211</v>
      </c>
      <c r="X9" s="19">
        <f>IF(DATEDIF(I9,$X$2,"m")&gt;12,12,DATEDIF(I9,$X$2,"m"))</f>
        <v>12</v>
      </c>
      <c r="Y9" s="19">
        <f t="shared" si="2"/>
        <v>2532</v>
      </c>
      <c r="Z9" s="35">
        <f t="shared" si="3"/>
        <v>0</v>
      </c>
      <c r="AA9" s="35">
        <f t="shared" si="4"/>
        <v>0</v>
      </c>
      <c r="AB9" s="36">
        <f t="shared" si="5"/>
        <v>65.808</v>
      </c>
      <c r="AC9" s="35">
        <f t="shared" si="6"/>
        <v>0</v>
      </c>
      <c r="AD9" s="35">
        <f t="shared" si="7"/>
        <v>65.8</v>
      </c>
      <c r="AE9" s="19">
        <f t="shared" si="8"/>
        <v>12</v>
      </c>
      <c r="AF9" s="37">
        <f t="shared" si="9"/>
        <v>789</v>
      </c>
    </row>
    <row r="10" s="2" customFormat="1" ht="14.25" spans="1:32">
      <c r="A10" s="18">
        <v>8</v>
      </c>
      <c r="B10" s="19" t="str">
        <f>VLOOKUP($K10,[1]房源明细!$B:$P,5,FALSE)</f>
        <v>邵厚德</v>
      </c>
      <c r="C10" s="19" t="s">
        <v>46</v>
      </c>
      <c r="D10" s="19">
        <f>VLOOKUP($K10,[1]房源明细!$B:$P,11,FALSE)</f>
        <v>2</v>
      </c>
      <c r="E10" s="19">
        <f>VLOOKUP($K10,[1]房源明细!$B:$P,12,FALSE)</f>
        <v>2</v>
      </c>
      <c r="F10" s="19">
        <f>VLOOKUP($K10,[1]房源明细!$B:$P,13,FALSE)</f>
        <v>0</v>
      </c>
      <c r="G10" s="19">
        <f>VLOOKUP($K10,[1]房源明细!$B:$P,14,FALSE)</f>
        <v>0</v>
      </c>
      <c r="H10" s="19">
        <f>VLOOKUP($K10,[1]房源明细!$B:$P,15,FALSE)</f>
        <v>0</v>
      </c>
      <c r="I10" s="28">
        <f>VLOOKUP($K10,[1]房源明细!$B:$P,3,FALSE)</f>
        <v>42982</v>
      </c>
      <c r="J10" s="19"/>
      <c r="K10" s="29" t="s">
        <v>47</v>
      </c>
      <c r="L10" s="19">
        <f>VLOOKUP($K10,[1]房源明细!$B:$P,2,FALSE)</f>
        <v>57.36</v>
      </c>
      <c r="M10" s="19"/>
      <c r="N10" s="19">
        <f t="shared" ref="N10:Q10" si="16">E10*16</f>
        <v>32</v>
      </c>
      <c r="O10" s="19">
        <f t="shared" si="16"/>
        <v>0</v>
      </c>
      <c r="P10" s="19">
        <f t="shared" si="16"/>
        <v>0</v>
      </c>
      <c r="Q10" s="19">
        <f t="shared" si="16"/>
        <v>0</v>
      </c>
      <c r="R10" s="19">
        <f>[1]房源明细!J13</f>
        <v>4.57</v>
      </c>
      <c r="S10" s="19">
        <f t="shared" ref="S10:V10" si="17">IF($L10&gt;N10,N10,$L10)</f>
        <v>32</v>
      </c>
      <c r="T10" s="19">
        <f t="shared" si="17"/>
        <v>0</v>
      </c>
      <c r="U10" s="19">
        <f t="shared" si="17"/>
        <v>0</v>
      </c>
      <c r="V10" s="19">
        <f t="shared" si="17"/>
        <v>0</v>
      </c>
      <c r="W10" s="19">
        <f>VLOOKUP($K10,[1]房源明细!$B:$P,10,FALSE)</f>
        <v>213</v>
      </c>
      <c r="X10" s="19">
        <f>IF(DATEDIF(I10,$X$2,"m")&gt;12,12,DATEDIF(I10,$X$2,"m"))</f>
        <v>12</v>
      </c>
      <c r="Y10" s="19">
        <f t="shared" si="2"/>
        <v>2556</v>
      </c>
      <c r="Z10" s="35">
        <f t="shared" si="3"/>
        <v>131.616</v>
      </c>
      <c r="AA10" s="35">
        <f t="shared" si="4"/>
        <v>0</v>
      </c>
      <c r="AB10" s="36">
        <f t="shared" si="5"/>
        <v>0</v>
      </c>
      <c r="AC10" s="35">
        <f t="shared" si="6"/>
        <v>0</v>
      </c>
      <c r="AD10" s="35">
        <f t="shared" si="7"/>
        <v>131.61</v>
      </c>
      <c r="AE10" s="19">
        <f t="shared" si="8"/>
        <v>12</v>
      </c>
      <c r="AF10" s="37">
        <f t="shared" si="9"/>
        <v>1579</v>
      </c>
    </row>
    <row r="11" s="2" customFormat="1" ht="14.25" spans="1:32">
      <c r="A11" s="18">
        <v>9</v>
      </c>
      <c r="B11" s="19" t="str">
        <f>VLOOKUP($K11,[1]房源明细!$B:$P,5,FALSE)</f>
        <v>王火荣</v>
      </c>
      <c r="C11" s="19" t="s">
        <v>48</v>
      </c>
      <c r="D11" s="19">
        <f>VLOOKUP($K11,[1]房源明细!$B:$P,11,FALSE)</f>
        <v>2</v>
      </c>
      <c r="E11" s="19">
        <f>VLOOKUP($K11,[1]房源明细!$B:$P,12,FALSE)</f>
        <v>1</v>
      </c>
      <c r="F11" s="19">
        <f>VLOOKUP($K11,[1]房源明细!$B:$P,13,FALSE)</f>
        <v>0</v>
      </c>
      <c r="G11" s="19">
        <f>VLOOKUP($K11,[1]房源明细!$B:$P,14,FALSE)</f>
        <v>0</v>
      </c>
      <c r="H11" s="19">
        <f>VLOOKUP($K11,[1]房源明细!$B:$P,15,FALSE)</f>
        <v>0</v>
      </c>
      <c r="I11" s="28">
        <f>VLOOKUP($K11,[1]房源明细!$B:$P,3,FALSE)</f>
        <v>43038</v>
      </c>
      <c r="J11" s="19"/>
      <c r="K11" s="29" t="s">
        <v>49</v>
      </c>
      <c r="L11" s="19">
        <f>VLOOKUP($K11,[1]房源明细!$B:$P,2,FALSE)</f>
        <v>56.05</v>
      </c>
      <c r="M11" s="19"/>
      <c r="N11" s="19">
        <f t="shared" ref="N11:Q11" si="18">E11*16</f>
        <v>16</v>
      </c>
      <c r="O11" s="19">
        <f t="shared" si="18"/>
        <v>0</v>
      </c>
      <c r="P11" s="19">
        <f t="shared" si="18"/>
        <v>0</v>
      </c>
      <c r="Q11" s="19">
        <f t="shared" si="18"/>
        <v>0</v>
      </c>
      <c r="R11" s="19">
        <f>[1]房源明细!J14</f>
        <v>4.57</v>
      </c>
      <c r="S11" s="19">
        <f t="shared" ref="S11:V11" si="19">IF($L11&gt;N11,N11,$L11)</f>
        <v>16</v>
      </c>
      <c r="T11" s="19">
        <f t="shared" si="19"/>
        <v>0</v>
      </c>
      <c r="U11" s="19">
        <f t="shared" si="19"/>
        <v>0</v>
      </c>
      <c r="V11" s="19">
        <f t="shared" si="19"/>
        <v>0</v>
      </c>
      <c r="W11" s="19">
        <f>VLOOKUP($K11,[1]房源明细!$B:$P,10,FALSE)</f>
        <v>211</v>
      </c>
      <c r="X11" s="19">
        <f>IF(DATEDIF(I11,$X$2,"m")&gt;12,12,DATEDIF(I11,$X$2,"m"))</f>
        <v>12</v>
      </c>
      <c r="Y11" s="19">
        <f t="shared" si="2"/>
        <v>2532</v>
      </c>
      <c r="Z11" s="35">
        <f t="shared" si="3"/>
        <v>65.808</v>
      </c>
      <c r="AA11" s="35">
        <f t="shared" si="4"/>
        <v>0</v>
      </c>
      <c r="AB11" s="36">
        <f t="shared" si="5"/>
        <v>0</v>
      </c>
      <c r="AC11" s="35">
        <f t="shared" si="6"/>
        <v>0</v>
      </c>
      <c r="AD11" s="35">
        <f t="shared" si="7"/>
        <v>65.8</v>
      </c>
      <c r="AE11" s="19">
        <f t="shared" si="8"/>
        <v>12</v>
      </c>
      <c r="AF11" s="37">
        <f t="shared" si="9"/>
        <v>789</v>
      </c>
    </row>
    <row r="12" s="2" customFormat="1" ht="35" customHeight="1" spans="1:32">
      <c r="A12" s="18">
        <v>10</v>
      </c>
      <c r="B12" s="19" t="str">
        <f>VLOOKUP($K12,[1]房源明细!$B:$P,5,FALSE)</f>
        <v>李三平</v>
      </c>
      <c r="C12" s="19" t="s">
        <v>50</v>
      </c>
      <c r="D12" s="19">
        <f>VLOOKUP($K12,[1]房源明细!$B:$P,11,FALSE)</f>
        <v>1</v>
      </c>
      <c r="E12" s="19">
        <f>VLOOKUP($K12,[1]房源明细!$B:$P,12,FALSE)</f>
        <v>0</v>
      </c>
      <c r="F12" s="19">
        <f>VLOOKUP($K12,[1]房源明细!$B:$P,13,FALSE)</f>
        <v>0</v>
      </c>
      <c r="G12" s="19">
        <f>VLOOKUP($K12,[1]房源明细!$B:$P,14,FALSE)</f>
        <v>1</v>
      </c>
      <c r="H12" s="19">
        <f>VLOOKUP($K12,[1]房源明细!$B:$P,15,FALSE)</f>
        <v>0</v>
      </c>
      <c r="I12" s="28">
        <f>VLOOKUP($K12,[1]房源明细!$B:$P,3,FALSE)</f>
        <v>42983</v>
      </c>
      <c r="J12" s="19"/>
      <c r="K12" s="29" t="s">
        <v>51</v>
      </c>
      <c r="L12" s="19">
        <f>VLOOKUP($K12,[1]房源明细!$B:$P,2,FALSE)</f>
        <v>56.04</v>
      </c>
      <c r="M12" s="19"/>
      <c r="N12" s="19">
        <f t="shared" ref="N12:Q12" si="20">E12*16</f>
        <v>0</v>
      </c>
      <c r="O12" s="19">
        <f t="shared" si="20"/>
        <v>0</v>
      </c>
      <c r="P12" s="19">
        <f t="shared" si="20"/>
        <v>16</v>
      </c>
      <c r="Q12" s="19">
        <f t="shared" si="20"/>
        <v>0</v>
      </c>
      <c r="R12" s="19">
        <f>[1]房源明细!J15</f>
        <v>4.57</v>
      </c>
      <c r="S12" s="19">
        <f t="shared" ref="S12:V12" si="21">IF($L12&gt;N12,N12,$L12)</f>
        <v>0</v>
      </c>
      <c r="T12" s="19">
        <f t="shared" si="21"/>
        <v>0</v>
      </c>
      <c r="U12" s="19">
        <f t="shared" si="21"/>
        <v>16</v>
      </c>
      <c r="V12" s="19">
        <f t="shared" si="21"/>
        <v>0</v>
      </c>
      <c r="W12" s="19">
        <f>VLOOKUP($K12,[1]房源明细!$B:$P,10,FALSE)</f>
        <v>211</v>
      </c>
      <c r="X12" s="19">
        <f>IF(DATEDIF(I12,$X$2,"m")&gt;12,12,DATEDIF(I12,$X$2,"m"))</f>
        <v>12</v>
      </c>
      <c r="Y12" s="19">
        <f t="shared" si="2"/>
        <v>2532</v>
      </c>
      <c r="Z12" s="35">
        <f t="shared" si="3"/>
        <v>0</v>
      </c>
      <c r="AA12" s="35">
        <f t="shared" si="4"/>
        <v>0</v>
      </c>
      <c r="AB12" s="36">
        <f t="shared" si="5"/>
        <v>21.936</v>
      </c>
      <c r="AC12" s="35">
        <f t="shared" si="6"/>
        <v>0</v>
      </c>
      <c r="AD12" s="35">
        <f t="shared" si="7"/>
        <v>21.93</v>
      </c>
      <c r="AE12" s="19">
        <f t="shared" si="8"/>
        <v>12</v>
      </c>
      <c r="AF12" s="37">
        <f t="shared" si="9"/>
        <v>263</v>
      </c>
    </row>
    <row r="13" s="2" customFormat="1" ht="14.25" spans="1:32">
      <c r="A13" s="18">
        <v>14</v>
      </c>
      <c r="B13" s="19" t="str">
        <f>VLOOKUP($K13,[1]房源明细!$B:$P,5,FALSE)</f>
        <v>徐五尔</v>
      </c>
      <c r="C13" s="19" t="s">
        <v>52</v>
      </c>
      <c r="D13" s="19">
        <f>VLOOKUP($K13,[1]房源明细!$B:$P,11,FALSE)</f>
        <v>2</v>
      </c>
      <c r="E13" s="19">
        <f>VLOOKUP($K13,[1]房源明细!$B:$P,12,FALSE)</f>
        <v>2</v>
      </c>
      <c r="F13" s="19">
        <f>VLOOKUP($K13,[1]房源明细!$B:$P,13,FALSE)</f>
        <v>0</v>
      </c>
      <c r="G13" s="19">
        <f>VLOOKUP($K13,[1]房源明细!$B:$P,14,FALSE)</f>
        <v>0</v>
      </c>
      <c r="H13" s="19">
        <f>VLOOKUP($K13,[1]房源明细!$B:$P,15,FALSE)</f>
        <v>0</v>
      </c>
      <c r="I13" s="28">
        <f>VLOOKUP($K13,[1]房源明细!$B:$P,3,FALSE)</f>
        <v>43004</v>
      </c>
      <c r="J13" s="19"/>
      <c r="K13" s="29" t="s">
        <v>53</v>
      </c>
      <c r="L13" s="19">
        <f>VLOOKUP($K13,[1]房源明细!$B:$P,2,FALSE)</f>
        <v>56.04</v>
      </c>
      <c r="M13" s="19"/>
      <c r="N13" s="19">
        <f t="shared" ref="N13:Q13" si="22">E13*16</f>
        <v>32</v>
      </c>
      <c r="O13" s="19">
        <f t="shared" si="22"/>
        <v>0</v>
      </c>
      <c r="P13" s="19">
        <f t="shared" si="22"/>
        <v>0</v>
      </c>
      <c r="Q13" s="19">
        <f t="shared" si="22"/>
        <v>0</v>
      </c>
      <c r="R13" s="19">
        <f>[1]房源明细!J19</f>
        <v>4.57</v>
      </c>
      <c r="S13" s="19">
        <f t="shared" ref="S13:V13" si="23">IF($L13&gt;N13,N13,$L13)</f>
        <v>32</v>
      </c>
      <c r="T13" s="19">
        <f t="shared" si="23"/>
        <v>0</v>
      </c>
      <c r="U13" s="19">
        <f t="shared" si="23"/>
        <v>0</v>
      </c>
      <c r="V13" s="19">
        <f t="shared" si="23"/>
        <v>0</v>
      </c>
      <c r="W13" s="19">
        <f>VLOOKUP($K13,[1]房源明细!$B:$P,10,FALSE)</f>
        <v>213</v>
      </c>
      <c r="X13" s="19">
        <f>IF(DATEDIF(I13,$X$2,"m")&gt;12,12,DATEDIF(I13,$X$2,"m"))</f>
        <v>12</v>
      </c>
      <c r="Y13" s="19">
        <f t="shared" si="2"/>
        <v>2556</v>
      </c>
      <c r="Z13" s="35">
        <f t="shared" si="3"/>
        <v>131.616</v>
      </c>
      <c r="AA13" s="35">
        <f t="shared" si="4"/>
        <v>0</v>
      </c>
      <c r="AB13" s="36">
        <f t="shared" si="5"/>
        <v>0</v>
      </c>
      <c r="AC13" s="35">
        <f t="shared" si="6"/>
        <v>0</v>
      </c>
      <c r="AD13" s="35">
        <f t="shared" si="7"/>
        <v>131.61</v>
      </c>
      <c r="AE13" s="19">
        <f t="shared" si="8"/>
        <v>12</v>
      </c>
      <c r="AF13" s="37">
        <f t="shared" si="9"/>
        <v>1579</v>
      </c>
    </row>
    <row r="14" s="2" customFormat="1" ht="14.25" spans="1:32">
      <c r="A14" s="18">
        <v>15</v>
      </c>
      <c r="B14" s="19" t="str">
        <f>VLOOKUP($K14,[1]房源明细!$B:$P,5,FALSE)</f>
        <v>杨剑</v>
      </c>
      <c r="C14" s="19" t="s">
        <v>54</v>
      </c>
      <c r="D14" s="19">
        <f>VLOOKUP($K14,[1]房源明细!$B:$P,11,FALSE)</f>
        <v>2</v>
      </c>
      <c r="E14" s="19">
        <f>VLOOKUP($K14,[1]房源明细!$B:$P,12,FALSE)</f>
        <v>0</v>
      </c>
      <c r="F14" s="19">
        <f>VLOOKUP($K14,[1]房源明细!$B:$P,13,FALSE)</f>
        <v>0</v>
      </c>
      <c r="G14" s="19">
        <f>VLOOKUP($K14,[1]房源明细!$B:$P,14,FALSE)</f>
        <v>2</v>
      </c>
      <c r="H14" s="19">
        <f>VLOOKUP($K14,[1]房源明细!$B:$P,15,FALSE)</f>
        <v>0</v>
      </c>
      <c r="I14" s="28">
        <f>VLOOKUP($K14,[1]房源明细!$B:$P,3,FALSE)</f>
        <v>43423</v>
      </c>
      <c r="J14" s="19"/>
      <c r="K14" s="29" t="s">
        <v>55</v>
      </c>
      <c r="L14" s="19">
        <f>VLOOKUP($K14,[1]房源明细!$B:$P,2,FALSE)</f>
        <v>56.82</v>
      </c>
      <c r="M14" s="19"/>
      <c r="N14" s="19">
        <f t="shared" ref="N14:Q14" si="24">E14*16</f>
        <v>0</v>
      </c>
      <c r="O14" s="19">
        <f t="shared" si="24"/>
        <v>0</v>
      </c>
      <c r="P14" s="19">
        <f t="shared" si="24"/>
        <v>32</v>
      </c>
      <c r="Q14" s="19">
        <f t="shared" si="24"/>
        <v>0</v>
      </c>
      <c r="R14" s="19">
        <f>[1]房源明细!J20</f>
        <v>4.57</v>
      </c>
      <c r="S14" s="19">
        <f t="shared" ref="S14:V14" si="25">IF($L14&gt;N14,N14,$L14)</f>
        <v>0</v>
      </c>
      <c r="T14" s="19">
        <f t="shared" si="25"/>
        <v>0</v>
      </c>
      <c r="U14" s="19">
        <f t="shared" si="25"/>
        <v>32</v>
      </c>
      <c r="V14" s="19">
        <f t="shared" si="25"/>
        <v>0</v>
      </c>
      <c r="W14" s="19">
        <f>VLOOKUP($K14,[1]房源明细!$B:$P,10,FALSE)</f>
        <v>216</v>
      </c>
      <c r="X14" s="19">
        <f>IF(DATEDIF(I14,$X$2,"m")&gt;12,12,DATEDIF(I14,$X$2,"m"))</f>
        <v>12</v>
      </c>
      <c r="Y14" s="19">
        <f t="shared" si="2"/>
        <v>2592</v>
      </c>
      <c r="Z14" s="35">
        <f t="shared" si="3"/>
        <v>0</v>
      </c>
      <c r="AA14" s="35">
        <f t="shared" si="4"/>
        <v>0</v>
      </c>
      <c r="AB14" s="36">
        <f t="shared" si="5"/>
        <v>43.872</v>
      </c>
      <c r="AC14" s="35">
        <f t="shared" si="6"/>
        <v>0</v>
      </c>
      <c r="AD14" s="35">
        <f t="shared" si="7"/>
        <v>43.87</v>
      </c>
      <c r="AE14" s="19">
        <f t="shared" si="8"/>
        <v>12</v>
      </c>
      <c r="AF14" s="37">
        <f t="shared" si="9"/>
        <v>526</v>
      </c>
    </row>
    <row r="15" s="2" customFormat="1" ht="14.25" spans="1:32">
      <c r="A15" s="18">
        <v>16</v>
      </c>
      <c r="B15" s="19" t="str">
        <f>VLOOKUP($K15,[1]房源明细!$B:$P,5,FALSE)</f>
        <v>郭桂容</v>
      </c>
      <c r="C15" s="19" t="s">
        <v>56</v>
      </c>
      <c r="D15" s="19">
        <f>VLOOKUP($K15,[1]房源明细!$B:$P,11,FALSE)</f>
        <v>2</v>
      </c>
      <c r="E15" s="19">
        <f>VLOOKUP($K15,[1]房源明细!$B:$P,12,FALSE)</f>
        <v>0</v>
      </c>
      <c r="F15" s="19">
        <f>VLOOKUP($K15,[1]房源明细!$B:$P,13,FALSE)</f>
        <v>0</v>
      </c>
      <c r="G15" s="19">
        <f>VLOOKUP($K15,[1]房源明细!$B:$P,14,FALSE)</f>
        <v>2</v>
      </c>
      <c r="H15" s="19">
        <f>VLOOKUP($K15,[1]房源明细!$B:$P,15,FALSE)</f>
        <v>0</v>
      </c>
      <c r="I15" s="28">
        <f>VLOOKUP($K15,[1]房源明细!$B:$P,3,FALSE)</f>
        <v>43003</v>
      </c>
      <c r="J15" s="19"/>
      <c r="K15" s="29" t="s">
        <v>57</v>
      </c>
      <c r="L15" s="19">
        <f>VLOOKUP($K15,[1]房源明细!$B:$P,2,FALSE)</f>
        <v>57.36</v>
      </c>
      <c r="M15" s="19"/>
      <c r="N15" s="19">
        <f t="shared" ref="N15:Q15" si="26">E15*16</f>
        <v>0</v>
      </c>
      <c r="O15" s="19">
        <f t="shared" si="26"/>
        <v>0</v>
      </c>
      <c r="P15" s="19">
        <f t="shared" si="26"/>
        <v>32</v>
      </c>
      <c r="Q15" s="19">
        <f t="shared" si="26"/>
        <v>0</v>
      </c>
      <c r="R15" s="19">
        <f>[1]房源明细!J21</f>
        <v>4.57</v>
      </c>
      <c r="S15" s="19">
        <f t="shared" ref="S15:V15" si="27">IF($L15&gt;N15,N15,$L15)</f>
        <v>0</v>
      </c>
      <c r="T15" s="19">
        <f t="shared" si="27"/>
        <v>0</v>
      </c>
      <c r="U15" s="19">
        <f t="shared" si="27"/>
        <v>32</v>
      </c>
      <c r="V15" s="19">
        <f t="shared" si="27"/>
        <v>0</v>
      </c>
      <c r="W15" s="19">
        <f>VLOOKUP($K15,[1]房源明细!$B:$P,10,FALSE)</f>
        <v>218</v>
      </c>
      <c r="X15" s="19">
        <f>IF(DATEDIF(I15,$X$2,"m")&gt;12,12,DATEDIF(I15,$X$2,"m"))</f>
        <v>12</v>
      </c>
      <c r="Y15" s="19">
        <f t="shared" si="2"/>
        <v>2616</v>
      </c>
      <c r="Z15" s="35">
        <f t="shared" si="3"/>
        <v>0</v>
      </c>
      <c r="AA15" s="35">
        <f t="shared" si="4"/>
        <v>0</v>
      </c>
      <c r="AB15" s="36">
        <f t="shared" si="5"/>
        <v>43.872</v>
      </c>
      <c r="AC15" s="35">
        <f t="shared" si="6"/>
        <v>0</v>
      </c>
      <c r="AD15" s="35">
        <f t="shared" si="7"/>
        <v>43.87</v>
      </c>
      <c r="AE15" s="19">
        <f t="shared" si="8"/>
        <v>12</v>
      </c>
      <c r="AF15" s="37">
        <f t="shared" si="9"/>
        <v>526</v>
      </c>
    </row>
    <row r="16" s="2" customFormat="1" ht="33" customHeight="1" spans="1:32">
      <c r="A16" s="18">
        <v>17</v>
      </c>
      <c r="B16" s="19" t="str">
        <f>VLOOKUP($K16,[1]房源明细!$B:$P,5,FALSE)</f>
        <v>程小琴</v>
      </c>
      <c r="C16" s="19" t="s">
        <v>58</v>
      </c>
      <c r="D16" s="19">
        <f>VLOOKUP($K16,[1]房源明细!$B:$P,11,FALSE)</f>
        <v>3</v>
      </c>
      <c r="E16" s="19">
        <f>VLOOKUP($K16,[1]房源明细!$B:$P,12,FALSE)</f>
        <v>0</v>
      </c>
      <c r="F16" s="19">
        <f>VLOOKUP($K16,[1]房源明细!$B:$P,13,FALSE)</f>
        <v>0</v>
      </c>
      <c r="G16" s="19">
        <f>VLOOKUP($K16,[1]房源明细!$B:$P,14,FALSE)</f>
        <v>3</v>
      </c>
      <c r="H16" s="19">
        <f>VLOOKUP($K16,[1]房源明细!$B:$P,15,FALSE)</f>
        <v>0</v>
      </c>
      <c r="I16" s="28">
        <f>VLOOKUP($K16,[1]房源明细!$B:$P,3,FALSE)</f>
        <v>43984</v>
      </c>
      <c r="J16" s="19"/>
      <c r="K16" s="29" t="s">
        <v>59</v>
      </c>
      <c r="L16" s="19">
        <f>VLOOKUP($K16,[1]房源明细!$B:$P,2,FALSE)</f>
        <v>56.05</v>
      </c>
      <c r="M16" s="19"/>
      <c r="N16" s="19">
        <f t="shared" ref="N16:Q16" si="28">E16*16</f>
        <v>0</v>
      </c>
      <c r="O16" s="19">
        <f t="shared" si="28"/>
        <v>0</v>
      </c>
      <c r="P16" s="19">
        <f t="shared" si="28"/>
        <v>48</v>
      </c>
      <c r="Q16" s="19">
        <f t="shared" si="28"/>
        <v>0</v>
      </c>
      <c r="R16" s="19">
        <f>[1]房源明细!J22</f>
        <v>4.57</v>
      </c>
      <c r="S16" s="19">
        <f t="shared" ref="S16:V16" si="29">IF($L16&gt;N16,N16,$L16)</f>
        <v>0</v>
      </c>
      <c r="T16" s="19">
        <f t="shared" si="29"/>
        <v>0</v>
      </c>
      <c r="U16" s="19">
        <f t="shared" si="29"/>
        <v>48</v>
      </c>
      <c r="V16" s="19">
        <f t="shared" si="29"/>
        <v>0</v>
      </c>
      <c r="W16" s="19">
        <f>VLOOKUP($K16,[1]房源明细!$B:$P,10,FALSE)</f>
        <v>215</v>
      </c>
      <c r="X16" s="19">
        <f>IF(DATEDIF(I16,$X$2,"m")&gt;12,12,DATEDIF(I16,$X$2,"m"))</f>
        <v>12</v>
      </c>
      <c r="Y16" s="19">
        <f t="shared" si="2"/>
        <v>2580</v>
      </c>
      <c r="Z16" s="35">
        <f t="shared" si="3"/>
        <v>0</v>
      </c>
      <c r="AA16" s="35">
        <f t="shared" si="4"/>
        <v>0</v>
      </c>
      <c r="AB16" s="36">
        <f t="shared" si="5"/>
        <v>65.808</v>
      </c>
      <c r="AC16" s="35">
        <f t="shared" si="6"/>
        <v>0</v>
      </c>
      <c r="AD16" s="35">
        <f t="shared" si="7"/>
        <v>65.8</v>
      </c>
      <c r="AE16" s="19">
        <f t="shared" si="8"/>
        <v>12</v>
      </c>
      <c r="AF16" s="37">
        <f t="shared" si="9"/>
        <v>789</v>
      </c>
    </row>
    <row r="17" s="2" customFormat="1" ht="14.25" spans="1:32">
      <c r="A17" s="18">
        <v>18</v>
      </c>
      <c r="B17" s="19" t="str">
        <f>VLOOKUP($K17,[1]房源明细!$B:$P,5,FALSE)</f>
        <v>张望香</v>
      </c>
      <c r="C17" s="19" t="s">
        <v>60</v>
      </c>
      <c r="D17" s="19">
        <f>VLOOKUP($K17,[1]房源明细!$B:$P,11,FALSE)</f>
        <v>2</v>
      </c>
      <c r="E17" s="19">
        <f>VLOOKUP($K17,[1]房源明细!$B:$P,12,FALSE)</f>
        <v>1</v>
      </c>
      <c r="F17" s="19">
        <f>VLOOKUP($K17,[1]房源明细!$B:$P,13,FALSE)</f>
        <v>0</v>
      </c>
      <c r="G17" s="19">
        <f>VLOOKUP($K17,[1]房源明细!$B:$P,14,FALSE)</f>
        <v>0</v>
      </c>
      <c r="H17" s="19">
        <f>VLOOKUP($K17,[1]房源明细!$B:$P,15,FALSE)</f>
        <v>0</v>
      </c>
      <c r="I17" s="28">
        <f>VLOOKUP($K17,[1]房源明细!$B:$P,3,FALSE)</f>
        <v>42982</v>
      </c>
      <c r="J17" s="19"/>
      <c r="K17" s="29" t="s">
        <v>61</v>
      </c>
      <c r="L17" s="19">
        <f>VLOOKUP($K17,[1]房源明细!$B:$P,2,FALSE)</f>
        <v>56.04</v>
      </c>
      <c r="M17" s="19"/>
      <c r="N17" s="19">
        <f t="shared" ref="N17:Q17" si="30">E17*16</f>
        <v>16</v>
      </c>
      <c r="O17" s="19">
        <f t="shared" si="30"/>
        <v>0</v>
      </c>
      <c r="P17" s="19">
        <f t="shared" si="30"/>
        <v>0</v>
      </c>
      <c r="Q17" s="19">
        <f t="shared" si="30"/>
        <v>0</v>
      </c>
      <c r="R17" s="19">
        <f>[1]房源明细!J23</f>
        <v>4.57</v>
      </c>
      <c r="S17" s="19">
        <f t="shared" ref="S17:V17" si="31">IF($L17&gt;N17,N17,$L17)</f>
        <v>16</v>
      </c>
      <c r="T17" s="19">
        <f t="shared" si="31"/>
        <v>0</v>
      </c>
      <c r="U17" s="19">
        <f t="shared" si="31"/>
        <v>0</v>
      </c>
      <c r="V17" s="19">
        <f t="shared" si="31"/>
        <v>0</v>
      </c>
      <c r="W17" s="19">
        <f>VLOOKUP($K17,[1]房源明细!$B:$P,10,FALSE)</f>
        <v>215</v>
      </c>
      <c r="X17" s="19">
        <f>IF(DATEDIF(I17,$X$2,"m")&gt;12,12,DATEDIF(I17,$X$2,"m"))</f>
        <v>12</v>
      </c>
      <c r="Y17" s="19">
        <f t="shared" si="2"/>
        <v>2580</v>
      </c>
      <c r="Z17" s="35">
        <f t="shared" si="3"/>
        <v>65.808</v>
      </c>
      <c r="AA17" s="35">
        <f t="shared" si="4"/>
        <v>0</v>
      </c>
      <c r="AB17" s="36">
        <f t="shared" si="5"/>
        <v>0</v>
      </c>
      <c r="AC17" s="35">
        <f t="shared" si="6"/>
        <v>0</v>
      </c>
      <c r="AD17" s="35">
        <f t="shared" si="7"/>
        <v>65.8</v>
      </c>
      <c r="AE17" s="19">
        <f t="shared" si="8"/>
        <v>12</v>
      </c>
      <c r="AF17" s="37">
        <f t="shared" si="9"/>
        <v>789</v>
      </c>
    </row>
    <row r="18" s="2" customFormat="1" ht="24" customHeight="1" spans="1:32">
      <c r="A18" s="18">
        <v>19</v>
      </c>
      <c r="B18" s="19" t="str">
        <f>VLOOKUP($K18,[1]房源明细!$B:$P,5,FALSE)</f>
        <v>刘爱清（去世）</v>
      </c>
      <c r="C18" s="19" t="s">
        <v>62</v>
      </c>
      <c r="D18" s="19">
        <f>VLOOKUP($K18,[1]房源明细!$B:$P,11,FALSE)</f>
        <v>4</v>
      </c>
      <c r="E18" s="19">
        <f>VLOOKUP($K18,[1]房源明细!$B:$P,12,FALSE)</f>
        <v>0</v>
      </c>
      <c r="F18" s="19">
        <f>VLOOKUP($K18,[1]房源明细!$B:$P,13,FALSE)</f>
        <v>0</v>
      </c>
      <c r="G18" s="19">
        <f>VLOOKUP($K18,[1]房源明细!$B:$P,14,FALSE)</f>
        <v>4</v>
      </c>
      <c r="H18" s="19">
        <f>VLOOKUP($K18,[1]房源明细!$B:$P,15,FALSE)</f>
        <v>0</v>
      </c>
      <c r="I18" s="28">
        <f>VLOOKUP($K18,[1]房源明细!$B:$P,3,FALSE)</f>
        <v>43033</v>
      </c>
      <c r="J18" s="19"/>
      <c r="K18" s="29" t="s">
        <v>63</v>
      </c>
      <c r="L18" s="19">
        <f>VLOOKUP($K18,[1]房源明细!$B:$P,2,FALSE)</f>
        <v>56.82</v>
      </c>
      <c r="M18" s="19"/>
      <c r="N18" s="19">
        <f t="shared" ref="N18:Q18" si="32">E18*16</f>
        <v>0</v>
      </c>
      <c r="O18" s="19">
        <f t="shared" si="32"/>
        <v>0</v>
      </c>
      <c r="P18" s="19">
        <f t="shared" si="32"/>
        <v>64</v>
      </c>
      <c r="Q18" s="19">
        <f t="shared" si="32"/>
        <v>0</v>
      </c>
      <c r="R18" s="19">
        <f>[1]房源明细!J24</f>
        <v>4.57</v>
      </c>
      <c r="S18" s="19">
        <f t="shared" ref="S18:V18" si="33">IF($L18&gt;N18,N18,$L18)</f>
        <v>0</v>
      </c>
      <c r="T18" s="19">
        <f t="shared" si="33"/>
        <v>0</v>
      </c>
      <c r="U18" s="19">
        <f t="shared" si="33"/>
        <v>56.82</v>
      </c>
      <c r="V18" s="19">
        <f t="shared" si="33"/>
        <v>0</v>
      </c>
      <c r="W18" s="19">
        <f>VLOOKUP($K18,[1]房源明细!$B:$P,10,FALSE)</f>
        <v>218</v>
      </c>
      <c r="X18" s="19">
        <f>IF(DATEDIF(I18,$X$2,"m")&gt;12,12,DATEDIF(I18,$X$2,"m"))</f>
        <v>12</v>
      </c>
      <c r="Y18" s="19">
        <f t="shared" si="2"/>
        <v>2616</v>
      </c>
      <c r="Z18" s="35">
        <f t="shared" si="3"/>
        <v>0</v>
      </c>
      <c r="AA18" s="35">
        <f t="shared" si="4"/>
        <v>0</v>
      </c>
      <c r="AB18" s="36">
        <f t="shared" si="5"/>
        <v>77.90022</v>
      </c>
      <c r="AC18" s="35">
        <f t="shared" si="6"/>
        <v>0</v>
      </c>
      <c r="AD18" s="35">
        <f t="shared" si="7"/>
        <v>77.9</v>
      </c>
      <c r="AE18" s="19">
        <f t="shared" si="8"/>
        <v>12</v>
      </c>
      <c r="AF18" s="37">
        <f t="shared" si="9"/>
        <v>934</v>
      </c>
    </row>
    <row r="19" s="2" customFormat="1" ht="30" customHeight="1" spans="1:32">
      <c r="A19" s="18">
        <v>21</v>
      </c>
      <c r="B19" s="19" t="str">
        <f>VLOOKUP($K19,[1]房源明细!$B:$P,5,FALSE)</f>
        <v>舒耀南</v>
      </c>
      <c r="C19" s="19" t="s">
        <v>64</v>
      </c>
      <c r="D19" s="19">
        <f>VLOOKUP($K19,[1]房源明细!$B:$P,11,FALSE)</f>
        <v>4</v>
      </c>
      <c r="E19" s="19">
        <f>VLOOKUP($K19,[1]房源明细!$B:$P,12,FALSE)</f>
        <v>0</v>
      </c>
      <c r="F19" s="19">
        <f>VLOOKUP($K19,[1]房源明细!$B:$P,13,FALSE)</f>
        <v>0</v>
      </c>
      <c r="G19" s="19">
        <f>VLOOKUP($K19,[1]房源明细!$B:$P,14,FALSE)</f>
        <v>4</v>
      </c>
      <c r="H19" s="19">
        <f>VLOOKUP($K19,[1]房源明细!$B:$P,15,FALSE)</f>
        <v>0</v>
      </c>
      <c r="I19" s="28">
        <f>VLOOKUP($K19,[1]房源明细!$B:$P,3,FALSE)</f>
        <v>43003</v>
      </c>
      <c r="J19" s="19"/>
      <c r="K19" s="29" t="s">
        <v>65</v>
      </c>
      <c r="L19" s="19">
        <f>VLOOKUP($K19,[1]房源明细!$B:$P,2,FALSE)</f>
        <v>56.05</v>
      </c>
      <c r="M19" s="19"/>
      <c r="N19" s="19">
        <f t="shared" ref="N19:Q19" si="34">E19*16</f>
        <v>0</v>
      </c>
      <c r="O19" s="19">
        <f t="shared" si="34"/>
        <v>0</v>
      </c>
      <c r="P19" s="19">
        <f t="shared" si="34"/>
        <v>64</v>
      </c>
      <c r="Q19" s="19">
        <f t="shared" si="34"/>
        <v>0</v>
      </c>
      <c r="R19" s="19">
        <f>[1]房源明细!J26</f>
        <v>4.57</v>
      </c>
      <c r="S19" s="19">
        <f t="shared" ref="S19:V19" si="35">IF($L19&gt;N19,N19,$L19)</f>
        <v>0</v>
      </c>
      <c r="T19" s="19">
        <f t="shared" si="35"/>
        <v>0</v>
      </c>
      <c r="U19" s="19">
        <f t="shared" si="35"/>
        <v>56.05</v>
      </c>
      <c r="V19" s="19">
        <f t="shared" si="35"/>
        <v>0</v>
      </c>
      <c r="W19" s="19">
        <f>VLOOKUP($K19,[1]房源明细!$B:$P,10,FALSE)</f>
        <v>219</v>
      </c>
      <c r="X19" s="19">
        <f>IF(DATEDIF(I19,$X$2,"m")&gt;12,12,DATEDIF(I19,$X$2,"m"))</f>
        <v>12</v>
      </c>
      <c r="Y19" s="19">
        <f t="shared" si="2"/>
        <v>2628</v>
      </c>
      <c r="Z19" s="35">
        <f t="shared" si="3"/>
        <v>0</v>
      </c>
      <c r="AA19" s="35">
        <f t="shared" si="4"/>
        <v>0</v>
      </c>
      <c r="AB19" s="36">
        <f t="shared" si="5"/>
        <v>76.84455</v>
      </c>
      <c r="AC19" s="35">
        <f t="shared" si="6"/>
        <v>0</v>
      </c>
      <c r="AD19" s="35">
        <f t="shared" si="7"/>
        <v>76.84</v>
      </c>
      <c r="AE19" s="19">
        <f t="shared" si="8"/>
        <v>12</v>
      </c>
      <c r="AF19" s="37">
        <f t="shared" si="9"/>
        <v>922</v>
      </c>
    </row>
    <row r="20" s="2" customFormat="1" ht="14.25" spans="1:32">
      <c r="A20" s="18">
        <v>23</v>
      </c>
      <c r="B20" s="19" t="str">
        <f>VLOOKUP($K20,[1]房源明细!$B:$P,5,FALSE)</f>
        <v>潘兵</v>
      </c>
      <c r="C20" s="19" t="s">
        <v>66</v>
      </c>
      <c r="D20" s="19">
        <f>VLOOKUP($K20,[1]房源明细!$B:$P,11,FALSE)</f>
        <v>1</v>
      </c>
      <c r="E20" s="19">
        <f>VLOOKUP($K20,[1]房源明细!$B:$P,12,FALSE)</f>
        <v>1</v>
      </c>
      <c r="F20" s="19">
        <f>VLOOKUP($K20,[1]房源明细!$B:$P,13,FALSE)</f>
        <v>0</v>
      </c>
      <c r="G20" s="19">
        <f>VLOOKUP($K20,[1]房源明细!$B:$P,14,FALSE)</f>
        <v>0</v>
      </c>
      <c r="H20" s="19">
        <f>VLOOKUP($K20,[1]房源明细!$B:$P,15,FALSE)</f>
        <v>0</v>
      </c>
      <c r="I20" s="28">
        <f>VLOOKUP($K20,[1]房源明细!$B:$P,3,FALSE)</f>
        <v>42985</v>
      </c>
      <c r="J20" s="19"/>
      <c r="K20" s="29" t="s">
        <v>67</v>
      </c>
      <c r="L20" s="19">
        <f>VLOOKUP($K20,[1]房源明细!$B:$P,2,FALSE)</f>
        <v>56.82</v>
      </c>
      <c r="M20" s="19"/>
      <c r="N20" s="19">
        <f t="shared" ref="N20:Q20" si="36">E20*16</f>
        <v>16</v>
      </c>
      <c r="O20" s="19">
        <f t="shared" si="36"/>
        <v>0</v>
      </c>
      <c r="P20" s="19">
        <f t="shared" si="36"/>
        <v>0</v>
      </c>
      <c r="Q20" s="19">
        <f t="shared" si="36"/>
        <v>0</v>
      </c>
      <c r="R20" s="19">
        <f>[1]房源明细!J28</f>
        <v>4.57</v>
      </c>
      <c r="S20" s="19">
        <f t="shared" ref="S20:V20" si="37">IF($L20&gt;N20,N20,$L20)</f>
        <v>16</v>
      </c>
      <c r="T20" s="19">
        <f t="shared" si="37"/>
        <v>0</v>
      </c>
      <c r="U20" s="19">
        <f t="shared" si="37"/>
        <v>0</v>
      </c>
      <c r="V20" s="19">
        <f t="shared" si="37"/>
        <v>0</v>
      </c>
      <c r="W20" s="19">
        <f>VLOOKUP($K20,[1]房源明细!$B:$P,10,FALSE)</f>
        <v>222</v>
      </c>
      <c r="X20" s="19">
        <f>IF(DATEDIF(I20,$X$2,"m")&gt;12,12,DATEDIF(I20,$X$2,"m"))</f>
        <v>12</v>
      </c>
      <c r="Y20" s="19">
        <f t="shared" si="2"/>
        <v>2664</v>
      </c>
      <c r="Z20" s="35">
        <f t="shared" si="3"/>
        <v>65.808</v>
      </c>
      <c r="AA20" s="35">
        <f t="shared" si="4"/>
        <v>0</v>
      </c>
      <c r="AB20" s="36">
        <f t="shared" si="5"/>
        <v>0</v>
      </c>
      <c r="AC20" s="35">
        <f t="shared" si="6"/>
        <v>0</v>
      </c>
      <c r="AD20" s="35">
        <f t="shared" si="7"/>
        <v>65.8</v>
      </c>
      <c r="AE20" s="19">
        <f t="shared" si="8"/>
        <v>12</v>
      </c>
      <c r="AF20" s="37">
        <f t="shared" si="9"/>
        <v>789</v>
      </c>
    </row>
    <row r="21" s="2" customFormat="1" ht="14.25" spans="1:32">
      <c r="A21" s="18">
        <v>24</v>
      </c>
      <c r="B21" s="19" t="str">
        <f>VLOOKUP($K21,[1]房源明细!$B:$P,5,FALSE)</f>
        <v>邱丽</v>
      </c>
      <c r="C21" s="19" t="s">
        <v>68</v>
      </c>
      <c r="D21" s="19">
        <f>VLOOKUP($K21,[1]房源明细!$B:$P,11,FALSE)</f>
        <v>2</v>
      </c>
      <c r="E21" s="19">
        <f>VLOOKUP($K21,[1]房源明细!$B:$P,12,FALSE)</f>
        <v>2</v>
      </c>
      <c r="F21" s="19">
        <f>VLOOKUP($K21,[1]房源明细!$B:$P,13,FALSE)</f>
        <v>0</v>
      </c>
      <c r="G21" s="19">
        <f>VLOOKUP($K21,[1]房源明细!$B:$P,14,FALSE)</f>
        <v>0</v>
      </c>
      <c r="H21" s="19">
        <f>VLOOKUP($K21,[1]房源明细!$B:$P,15,FALSE)</f>
        <v>0</v>
      </c>
      <c r="I21" s="28">
        <f>VLOOKUP($K21,[1]房源明细!$B:$P,3,FALSE)</f>
        <v>43000</v>
      </c>
      <c r="J21" s="19"/>
      <c r="K21" s="29" t="s">
        <v>69</v>
      </c>
      <c r="L21" s="19">
        <f>VLOOKUP($K21,[1]房源明细!$B:$P,2,FALSE)</f>
        <v>57.36</v>
      </c>
      <c r="M21" s="19"/>
      <c r="N21" s="19">
        <f t="shared" ref="N21:Q21" si="38">E21*16</f>
        <v>32</v>
      </c>
      <c r="O21" s="19">
        <f t="shared" si="38"/>
        <v>0</v>
      </c>
      <c r="P21" s="19">
        <f t="shared" si="38"/>
        <v>0</v>
      </c>
      <c r="Q21" s="19">
        <f t="shared" si="38"/>
        <v>0</v>
      </c>
      <c r="R21" s="19">
        <f>[1]房源明细!J29</f>
        <v>4.57</v>
      </c>
      <c r="S21" s="19">
        <f t="shared" ref="S21:V21" si="39">IF($L21&gt;N21,N21,$L21)</f>
        <v>32</v>
      </c>
      <c r="T21" s="19">
        <f t="shared" si="39"/>
        <v>0</v>
      </c>
      <c r="U21" s="19">
        <f t="shared" si="39"/>
        <v>0</v>
      </c>
      <c r="V21" s="19">
        <f t="shared" si="39"/>
        <v>0</v>
      </c>
      <c r="W21" s="19">
        <f>VLOOKUP($K21,[1]房源明细!$B:$P,10,FALSE)</f>
        <v>224</v>
      </c>
      <c r="X21" s="19">
        <f>IF(DATEDIF(I21,$X$2,"m")&gt;12,12,DATEDIF(I21,$X$2,"m"))</f>
        <v>12</v>
      </c>
      <c r="Y21" s="19">
        <f t="shared" si="2"/>
        <v>2688</v>
      </c>
      <c r="Z21" s="35">
        <f t="shared" si="3"/>
        <v>131.616</v>
      </c>
      <c r="AA21" s="35">
        <f t="shared" si="4"/>
        <v>0</v>
      </c>
      <c r="AB21" s="36">
        <f t="shared" si="5"/>
        <v>0</v>
      </c>
      <c r="AC21" s="35">
        <f t="shared" si="6"/>
        <v>0</v>
      </c>
      <c r="AD21" s="35">
        <f t="shared" si="7"/>
        <v>131.61</v>
      </c>
      <c r="AE21" s="19">
        <f t="shared" si="8"/>
        <v>12</v>
      </c>
      <c r="AF21" s="37">
        <f t="shared" si="9"/>
        <v>1579</v>
      </c>
    </row>
    <row r="22" s="2" customFormat="1" ht="14.25" spans="1:32">
      <c r="A22" s="18">
        <v>25</v>
      </c>
      <c r="B22" s="19" t="str">
        <f>VLOOKUP($K22,[1]房源明细!$B:$P,5,FALSE)</f>
        <v>亓东进</v>
      </c>
      <c r="C22" s="19" t="s">
        <v>70</v>
      </c>
      <c r="D22" s="19">
        <f>VLOOKUP($K22,[1]房源明细!$B:$P,11,FALSE)</f>
        <v>2</v>
      </c>
      <c r="E22" s="19">
        <f>VLOOKUP($K22,[1]房源明细!$B:$P,12,FALSE)</f>
        <v>2</v>
      </c>
      <c r="F22" s="19">
        <f>VLOOKUP($K22,[1]房源明细!$B:$P,13,FALSE)</f>
        <v>0</v>
      </c>
      <c r="G22" s="19">
        <f>VLOOKUP($K22,[1]房源明细!$B:$P,14,FALSE)</f>
        <v>0</v>
      </c>
      <c r="H22" s="19">
        <f>VLOOKUP($K22,[1]房源明细!$B:$P,15,FALSE)</f>
        <v>0</v>
      </c>
      <c r="I22" s="28">
        <f>VLOOKUP($K22,[1]房源明细!$B:$P,3,FALSE)</f>
        <v>42982</v>
      </c>
      <c r="J22" s="19"/>
      <c r="K22" s="29" t="s">
        <v>71</v>
      </c>
      <c r="L22" s="19">
        <f>VLOOKUP($K22,[1]房源明细!$B:$P,2,FALSE)</f>
        <v>56.05</v>
      </c>
      <c r="M22" s="19"/>
      <c r="N22" s="19">
        <f t="shared" ref="N22:Q22" si="40">E22*16</f>
        <v>32</v>
      </c>
      <c r="O22" s="19">
        <f t="shared" si="40"/>
        <v>0</v>
      </c>
      <c r="P22" s="19">
        <f t="shared" si="40"/>
        <v>0</v>
      </c>
      <c r="Q22" s="19">
        <f t="shared" si="40"/>
        <v>0</v>
      </c>
      <c r="R22" s="19">
        <f>[1]房源明细!J30</f>
        <v>4.57</v>
      </c>
      <c r="S22" s="19">
        <f t="shared" ref="S22:V22" si="41">IF($L22&gt;N22,N22,$L22)</f>
        <v>32</v>
      </c>
      <c r="T22" s="19">
        <f t="shared" si="41"/>
        <v>0</v>
      </c>
      <c r="U22" s="19">
        <f t="shared" si="41"/>
        <v>0</v>
      </c>
      <c r="V22" s="19">
        <f t="shared" si="41"/>
        <v>0</v>
      </c>
      <c r="W22" s="19">
        <f>VLOOKUP($K22,[1]房源明细!$B:$P,10,FALSE)</f>
        <v>219</v>
      </c>
      <c r="X22" s="19">
        <f>IF(DATEDIF(I22,$X$2,"m")&gt;12,12,DATEDIF(I22,$X$2,"m"))</f>
        <v>12</v>
      </c>
      <c r="Y22" s="19">
        <f t="shared" si="2"/>
        <v>2628</v>
      </c>
      <c r="Z22" s="35">
        <f t="shared" si="3"/>
        <v>131.616</v>
      </c>
      <c r="AA22" s="35">
        <f t="shared" si="4"/>
        <v>0</v>
      </c>
      <c r="AB22" s="36">
        <f t="shared" si="5"/>
        <v>0</v>
      </c>
      <c r="AC22" s="35">
        <f t="shared" si="6"/>
        <v>0</v>
      </c>
      <c r="AD22" s="35">
        <f t="shared" si="7"/>
        <v>131.61</v>
      </c>
      <c r="AE22" s="19">
        <f t="shared" si="8"/>
        <v>12</v>
      </c>
      <c r="AF22" s="37">
        <f t="shared" si="9"/>
        <v>1579</v>
      </c>
    </row>
    <row r="23" s="2" customFormat="1" ht="14.25" spans="1:32">
      <c r="A23" s="18">
        <v>26</v>
      </c>
      <c r="B23" s="19" t="str">
        <f>VLOOKUP($K23,[1]房源明细!$B:$P,5,FALSE)</f>
        <v>段建明</v>
      </c>
      <c r="C23" s="19" t="s">
        <v>72</v>
      </c>
      <c r="D23" s="19">
        <f>VLOOKUP($K23,[1]房源明细!$B:$P,11,FALSE)</f>
        <v>2</v>
      </c>
      <c r="E23" s="19">
        <f>VLOOKUP($K23,[1]房源明细!$B:$P,12,FALSE)</f>
        <v>0</v>
      </c>
      <c r="F23" s="19">
        <f>VLOOKUP($K23,[1]房源明细!$B:$P,13,FALSE)</f>
        <v>0</v>
      </c>
      <c r="G23" s="19">
        <f>VLOOKUP($K23,[1]房源明细!$B:$P,14,FALSE)</f>
        <v>2</v>
      </c>
      <c r="H23" s="19">
        <f>VLOOKUP($K23,[1]房源明细!$B:$P,15,FALSE)</f>
        <v>0</v>
      </c>
      <c r="I23" s="28">
        <f>VLOOKUP($K23,[1]房源明细!$B:$P,3,FALSE)</f>
        <v>43006</v>
      </c>
      <c r="J23" s="19"/>
      <c r="K23" s="29" t="s">
        <v>73</v>
      </c>
      <c r="L23" s="19">
        <f>VLOOKUP($K23,[1]房源明细!$B:$P,2,FALSE)</f>
        <v>56.04</v>
      </c>
      <c r="M23" s="19"/>
      <c r="N23" s="19">
        <f t="shared" ref="N23:Q23" si="42">E23*16</f>
        <v>0</v>
      </c>
      <c r="O23" s="19">
        <f t="shared" si="42"/>
        <v>0</v>
      </c>
      <c r="P23" s="19">
        <f t="shared" si="42"/>
        <v>32</v>
      </c>
      <c r="Q23" s="19">
        <f t="shared" si="42"/>
        <v>0</v>
      </c>
      <c r="R23" s="19">
        <f>[1]房源明细!J31</f>
        <v>4.57</v>
      </c>
      <c r="S23" s="19">
        <f t="shared" ref="S23:V23" si="43">IF($L23&gt;N23,N23,$L23)</f>
        <v>0</v>
      </c>
      <c r="T23" s="19">
        <f t="shared" si="43"/>
        <v>0</v>
      </c>
      <c r="U23" s="19">
        <f t="shared" si="43"/>
        <v>32</v>
      </c>
      <c r="V23" s="19">
        <f t="shared" si="43"/>
        <v>0</v>
      </c>
      <c r="W23" s="19">
        <f>VLOOKUP($K23,[1]房源明细!$B:$P,10,FALSE)</f>
        <v>219</v>
      </c>
      <c r="X23" s="19">
        <f>IF(DATEDIF(I23,$X$2,"m")&gt;12,12,DATEDIF(I23,$X$2,"m"))</f>
        <v>12</v>
      </c>
      <c r="Y23" s="19">
        <f t="shared" si="2"/>
        <v>2628</v>
      </c>
      <c r="Z23" s="35">
        <f t="shared" si="3"/>
        <v>0</v>
      </c>
      <c r="AA23" s="35">
        <f t="shared" si="4"/>
        <v>0</v>
      </c>
      <c r="AB23" s="36">
        <f t="shared" si="5"/>
        <v>43.872</v>
      </c>
      <c r="AC23" s="35">
        <f t="shared" si="6"/>
        <v>0</v>
      </c>
      <c r="AD23" s="35">
        <f t="shared" si="7"/>
        <v>43.87</v>
      </c>
      <c r="AE23" s="19">
        <f t="shared" si="8"/>
        <v>12</v>
      </c>
      <c r="AF23" s="37">
        <f t="shared" si="9"/>
        <v>526</v>
      </c>
    </row>
    <row r="24" s="2" customFormat="1" ht="33" customHeight="1" spans="1:32">
      <c r="A24" s="18">
        <v>28</v>
      </c>
      <c r="B24" s="19" t="str">
        <f>VLOOKUP($K24,[1]房源明细!$B:$P,5,FALSE)</f>
        <v>徐发贵</v>
      </c>
      <c r="C24" s="19" t="s">
        <v>74</v>
      </c>
      <c r="D24" s="19">
        <f>VLOOKUP($K24,[1]房源明细!$B:$P,11,FALSE)</f>
        <v>2</v>
      </c>
      <c r="E24" s="19">
        <f>VLOOKUP($K24,[1]房源明细!$B:$P,12,FALSE)</f>
        <v>0</v>
      </c>
      <c r="F24" s="19">
        <f>VLOOKUP($K24,[1]房源明细!$B:$P,13,FALSE)</f>
        <v>0</v>
      </c>
      <c r="G24" s="19">
        <f>VLOOKUP($K24,[1]房源明细!$B:$P,14,FALSE)</f>
        <v>2</v>
      </c>
      <c r="H24" s="19">
        <f>VLOOKUP($K24,[1]房源明细!$B:$P,15,FALSE)</f>
        <v>0</v>
      </c>
      <c r="I24" s="28">
        <f>VLOOKUP($K24,[1]房源明细!$B:$P,3,FALSE)</f>
        <v>42982</v>
      </c>
      <c r="J24" s="19"/>
      <c r="K24" s="29" t="s">
        <v>75</v>
      </c>
      <c r="L24" s="19">
        <f>VLOOKUP($K24,[1]房源明细!$B:$P,2,FALSE)</f>
        <v>57.36</v>
      </c>
      <c r="M24" s="19"/>
      <c r="N24" s="19">
        <f t="shared" ref="N24:Q24" si="44">E24*16</f>
        <v>0</v>
      </c>
      <c r="O24" s="19">
        <f t="shared" si="44"/>
        <v>0</v>
      </c>
      <c r="P24" s="19">
        <f t="shared" si="44"/>
        <v>32</v>
      </c>
      <c r="Q24" s="19">
        <f t="shared" si="44"/>
        <v>0</v>
      </c>
      <c r="R24" s="19">
        <f>[1]房源明细!J33</f>
        <v>4.57</v>
      </c>
      <c r="S24" s="19">
        <f t="shared" ref="S24:V24" si="45">IF($L24&gt;N24,N24,$L24)</f>
        <v>0</v>
      </c>
      <c r="T24" s="19">
        <f t="shared" si="45"/>
        <v>0</v>
      </c>
      <c r="U24" s="19">
        <f t="shared" si="45"/>
        <v>32</v>
      </c>
      <c r="V24" s="19">
        <f t="shared" si="45"/>
        <v>0</v>
      </c>
      <c r="W24" s="19">
        <f>VLOOKUP($K24,[1]房源明细!$B:$P,10,FALSE)</f>
        <v>224</v>
      </c>
      <c r="X24" s="19">
        <f>IF(DATEDIF(I24,$X$2,"m")&gt;12,12,DATEDIF(I24,$X$2,"m"))</f>
        <v>12</v>
      </c>
      <c r="Y24" s="19">
        <f t="shared" si="2"/>
        <v>2688</v>
      </c>
      <c r="Z24" s="35">
        <f t="shared" si="3"/>
        <v>0</v>
      </c>
      <c r="AA24" s="35">
        <f t="shared" si="4"/>
        <v>0</v>
      </c>
      <c r="AB24" s="36">
        <f t="shared" si="5"/>
        <v>43.872</v>
      </c>
      <c r="AC24" s="35">
        <f t="shared" si="6"/>
        <v>0</v>
      </c>
      <c r="AD24" s="35">
        <f t="shared" si="7"/>
        <v>43.87</v>
      </c>
      <c r="AE24" s="19">
        <f t="shared" si="8"/>
        <v>12</v>
      </c>
      <c r="AF24" s="37">
        <f t="shared" si="9"/>
        <v>526</v>
      </c>
    </row>
    <row r="25" s="2" customFormat="1" ht="14.25" spans="1:32">
      <c r="A25" s="18">
        <v>30</v>
      </c>
      <c r="B25" s="19" t="str">
        <f>VLOOKUP($K25,[1]房源明细!$B:$P,5,FALSE)</f>
        <v>张焱林</v>
      </c>
      <c r="C25" s="19" t="s">
        <v>76</v>
      </c>
      <c r="D25" s="19">
        <f>VLOOKUP($K25,[1]房源明细!$B:$P,11,FALSE)</f>
        <v>2</v>
      </c>
      <c r="E25" s="19">
        <f>VLOOKUP($K25,[1]房源明细!$B:$P,12,FALSE)</f>
        <v>0</v>
      </c>
      <c r="F25" s="19">
        <f>VLOOKUP($K25,[1]房源明细!$B:$P,13,FALSE)</f>
        <v>0</v>
      </c>
      <c r="G25" s="19">
        <f>VLOOKUP($K25,[1]房源明细!$B:$P,14,FALSE)</f>
        <v>2</v>
      </c>
      <c r="H25" s="19">
        <f>VLOOKUP($K25,[1]房源明细!$B:$P,15,FALSE)</f>
        <v>0</v>
      </c>
      <c r="I25" s="28">
        <f>VLOOKUP($K25,[1]房源明细!$B:$P,3,FALSE)</f>
        <v>43019</v>
      </c>
      <c r="J25" s="19"/>
      <c r="K25" s="29" t="s">
        <v>77</v>
      </c>
      <c r="L25" s="19">
        <f>VLOOKUP($K25,[1]房源明细!$B:$P,2,FALSE)</f>
        <v>56.04</v>
      </c>
      <c r="M25" s="19"/>
      <c r="N25" s="19">
        <f t="shared" ref="N25:Q25" si="46">E25*16</f>
        <v>0</v>
      </c>
      <c r="O25" s="19">
        <f t="shared" si="46"/>
        <v>0</v>
      </c>
      <c r="P25" s="19">
        <f t="shared" si="46"/>
        <v>32</v>
      </c>
      <c r="Q25" s="19">
        <f t="shared" si="46"/>
        <v>0</v>
      </c>
      <c r="R25" s="19">
        <f>[1]房源明细!J35</f>
        <v>4.57</v>
      </c>
      <c r="S25" s="19">
        <f t="shared" ref="S25:V25" si="47">IF($L25&gt;N25,N25,$L25)</f>
        <v>0</v>
      </c>
      <c r="T25" s="19">
        <f t="shared" si="47"/>
        <v>0</v>
      </c>
      <c r="U25" s="19">
        <f t="shared" si="47"/>
        <v>32</v>
      </c>
      <c r="V25" s="19">
        <f t="shared" si="47"/>
        <v>0</v>
      </c>
      <c r="W25" s="19">
        <f>VLOOKUP($K25,[1]房源明细!$B:$P,10,FALSE)</f>
        <v>219</v>
      </c>
      <c r="X25" s="19">
        <f>IF(DATEDIF(I25,$X$2,"m")&gt;12,12,DATEDIF(I25,$X$2,"m"))</f>
        <v>12</v>
      </c>
      <c r="Y25" s="19">
        <f t="shared" si="2"/>
        <v>2628</v>
      </c>
      <c r="Z25" s="35">
        <f t="shared" si="3"/>
        <v>0</v>
      </c>
      <c r="AA25" s="35">
        <f t="shared" si="4"/>
        <v>0</v>
      </c>
      <c r="AB25" s="36">
        <f t="shared" si="5"/>
        <v>43.872</v>
      </c>
      <c r="AC25" s="35">
        <f t="shared" si="6"/>
        <v>0</v>
      </c>
      <c r="AD25" s="35">
        <f t="shared" si="7"/>
        <v>43.87</v>
      </c>
      <c r="AE25" s="19">
        <f t="shared" si="8"/>
        <v>12</v>
      </c>
      <c r="AF25" s="37">
        <f t="shared" si="9"/>
        <v>526</v>
      </c>
    </row>
    <row r="26" s="2" customFormat="1" ht="14.25" spans="1:32">
      <c r="A26" s="18">
        <v>31</v>
      </c>
      <c r="B26" s="19" t="str">
        <f>VLOOKUP($K26,[1]房源明细!$B:$P,5,FALSE)</f>
        <v>徐国庆</v>
      </c>
      <c r="C26" s="19" t="s">
        <v>78</v>
      </c>
      <c r="D26" s="19">
        <f>VLOOKUP($K26,[1]房源明细!$B:$P,11,FALSE)</f>
        <v>1</v>
      </c>
      <c r="E26" s="19">
        <f>VLOOKUP($K26,[1]房源明细!$B:$P,12,FALSE)</f>
        <v>1</v>
      </c>
      <c r="F26" s="19">
        <f>VLOOKUP($K26,[1]房源明细!$B:$P,13,FALSE)</f>
        <v>0</v>
      </c>
      <c r="G26" s="19">
        <f>VLOOKUP($K26,[1]房源明细!$B:$P,14,FALSE)</f>
        <v>0</v>
      </c>
      <c r="H26" s="19">
        <f>VLOOKUP($K26,[1]房源明细!$B:$P,15,FALSE)</f>
        <v>0</v>
      </c>
      <c r="I26" s="28">
        <f>VLOOKUP($K26,[1]房源明细!$B:$P,3,FALSE)</f>
        <v>43003</v>
      </c>
      <c r="J26" s="19"/>
      <c r="K26" s="29" t="s">
        <v>79</v>
      </c>
      <c r="L26" s="19">
        <f>VLOOKUP($K26,[1]房源明细!$B:$P,2,FALSE)</f>
        <v>56.82</v>
      </c>
      <c r="M26" s="19"/>
      <c r="N26" s="19">
        <f t="shared" ref="N26:Q26" si="48">E26*16</f>
        <v>16</v>
      </c>
      <c r="O26" s="19">
        <f t="shared" si="48"/>
        <v>0</v>
      </c>
      <c r="P26" s="19">
        <f t="shared" si="48"/>
        <v>0</v>
      </c>
      <c r="Q26" s="19">
        <f t="shared" si="48"/>
        <v>0</v>
      </c>
      <c r="R26" s="19">
        <f>[1]房源明细!J36</f>
        <v>4.57</v>
      </c>
      <c r="S26" s="19">
        <f t="shared" ref="S26:V26" si="49">IF($L26&gt;N26,N26,$L26)</f>
        <v>16</v>
      </c>
      <c r="T26" s="19">
        <f t="shared" si="49"/>
        <v>0</v>
      </c>
      <c r="U26" s="19">
        <f t="shared" si="49"/>
        <v>0</v>
      </c>
      <c r="V26" s="19">
        <f t="shared" si="49"/>
        <v>0</v>
      </c>
      <c r="W26" s="19">
        <f>VLOOKUP($K26,[1]房源明细!$B:$P,10,FALSE)</f>
        <v>222</v>
      </c>
      <c r="X26" s="19">
        <f>IF(DATEDIF(I26,$X$2,"m")&gt;12,12,DATEDIF(I26,$X$2,"m"))</f>
        <v>12</v>
      </c>
      <c r="Y26" s="19">
        <f t="shared" si="2"/>
        <v>2664</v>
      </c>
      <c r="Z26" s="35">
        <f t="shared" si="3"/>
        <v>65.808</v>
      </c>
      <c r="AA26" s="35">
        <f t="shared" si="4"/>
        <v>0</v>
      </c>
      <c r="AB26" s="36">
        <f t="shared" si="5"/>
        <v>0</v>
      </c>
      <c r="AC26" s="35">
        <f t="shared" si="6"/>
        <v>0</v>
      </c>
      <c r="AD26" s="35">
        <f t="shared" si="7"/>
        <v>65.8</v>
      </c>
      <c r="AE26" s="19">
        <f t="shared" si="8"/>
        <v>12</v>
      </c>
      <c r="AF26" s="37">
        <f t="shared" si="9"/>
        <v>789</v>
      </c>
    </row>
    <row r="27" s="2" customFormat="1" ht="14.25" spans="1:32">
      <c r="A27" s="18">
        <v>32</v>
      </c>
      <c r="B27" s="19" t="str">
        <f>VLOOKUP($K27,[1]房源明细!$B:$P,5,FALSE)</f>
        <v>白庆军</v>
      </c>
      <c r="C27" s="19" t="s">
        <v>80</v>
      </c>
      <c r="D27" s="19">
        <f>VLOOKUP($K27,[1]房源明细!$B:$P,11,FALSE)</f>
        <v>1</v>
      </c>
      <c r="E27" s="19">
        <f>VLOOKUP($K27,[1]房源明细!$B:$P,12,FALSE)</f>
        <v>0</v>
      </c>
      <c r="F27" s="19">
        <f>VLOOKUP($K27,[1]房源明细!$B:$P,13,FALSE)</f>
        <v>0</v>
      </c>
      <c r="G27" s="19">
        <f>VLOOKUP($K27,[1]房源明细!$B:$P,14,FALSE)</f>
        <v>1</v>
      </c>
      <c r="H27" s="19">
        <f>VLOOKUP($K27,[1]房源明细!$B:$P,15,FALSE)</f>
        <v>0</v>
      </c>
      <c r="I27" s="28">
        <f>VLOOKUP($K27,[1]房源明细!$B:$P,3,FALSE)</f>
        <v>43423</v>
      </c>
      <c r="J27" s="19"/>
      <c r="K27" s="29" t="s">
        <v>81</v>
      </c>
      <c r="L27" s="19">
        <f>VLOOKUP($K27,[1]房源明细!$B:$P,2,FALSE)</f>
        <v>57.36</v>
      </c>
      <c r="M27" s="19"/>
      <c r="N27" s="19">
        <f t="shared" ref="N27:Q27" si="50">E27*16</f>
        <v>0</v>
      </c>
      <c r="O27" s="19">
        <f t="shared" si="50"/>
        <v>0</v>
      </c>
      <c r="P27" s="19">
        <f t="shared" si="50"/>
        <v>16</v>
      </c>
      <c r="Q27" s="19">
        <f t="shared" si="50"/>
        <v>0</v>
      </c>
      <c r="R27" s="19">
        <f>[1]房源明细!J37</f>
        <v>4.57</v>
      </c>
      <c r="S27" s="19">
        <f t="shared" ref="S27:V27" si="51">IF($L27&gt;N27,N27,$L27)</f>
        <v>0</v>
      </c>
      <c r="T27" s="19">
        <f t="shared" si="51"/>
        <v>0</v>
      </c>
      <c r="U27" s="19">
        <f t="shared" si="51"/>
        <v>16</v>
      </c>
      <c r="V27" s="19">
        <f t="shared" si="51"/>
        <v>0</v>
      </c>
      <c r="W27" s="19">
        <f>VLOOKUP($K27,[1]房源明细!$B:$P,10,FALSE)</f>
        <v>224</v>
      </c>
      <c r="X27" s="19">
        <f>IF(DATEDIF(I27,$X$2,"m")&gt;12,12,DATEDIF(I27,$X$2,"m"))</f>
        <v>12</v>
      </c>
      <c r="Y27" s="19">
        <f t="shared" si="2"/>
        <v>2688</v>
      </c>
      <c r="Z27" s="35">
        <f t="shared" si="3"/>
        <v>0</v>
      </c>
      <c r="AA27" s="35">
        <f t="shared" si="4"/>
        <v>0</v>
      </c>
      <c r="AB27" s="36">
        <f t="shared" si="5"/>
        <v>21.936</v>
      </c>
      <c r="AC27" s="35">
        <f t="shared" si="6"/>
        <v>0</v>
      </c>
      <c r="AD27" s="35">
        <f t="shared" si="7"/>
        <v>21.93</v>
      </c>
      <c r="AE27" s="19">
        <f t="shared" si="8"/>
        <v>12</v>
      </c>
      <c r="AF27" s="37">
        <f t="shared" si="9"/>
        <v>263</v>
      </c>
    </row>
    <row r="28" s="2" customFormat="1" ht="14.25" spans="1:32">
      <c r="A28" s="18">
        <v>33</v>
      </c>
      <c r="B28" s="19" t="str">
        <f>VLOOKUP($K28,[1]房源明细!$B:$P,5,FALSE)</f>
        <v>冯伟府</v>
      </c>
      <c r="C28" s="19" t="s">
        <v>82</v>
      </c>
      <c r="D28" s="19">
        <f>VLOOKUP($K28,[1]房源明细!$B:$P,11,FALSE)</f>
        <v>4</v>
      </c>
      <c r="E28" s="19">
        <f>VLOOKUP($K28,[1]房源明细!$B:$P,12,FALSE)</f>
        <v>4</v>
      </c>
      <c r="F28" s="19">
        <f>VLOOKUP($K28,[1]房源明细!$B:$P,13,FALSE)</f>
        <v>0</v>
      </c>
      <c r="G28" s="19">
        <f>VLOOKUP($K28,[1]房源明细!$B:$P,14,FALSE)</f>
        <v>0</v>
      </c>
      <c r="H28" s="19">
        <f>VLOOKUP($K28,[1]房源明细!$B:$P,15,FALSE)</f>
        <v>0</v>
      </c>
      <c r="I28" s="28">
        <f>VLOOKUP($K28,[1]房源明细!$B:$P,3,FALSE)</f>
        <v>43003</v>
      </c>
      <c r="J28" s="19"/>
      <c r="K28" s="29" t="s">
        <v>83</v>
      </c>
      <c r="L28" s="19">
        <f>VLOOKUP($K28,[1]房源明细!$B:$P,2,FALSE)</f>
        <v>56.05</v>
      </c>
      <c r="M28" s="19"/>
      <c r="N28" s="19">
        <f t="shared" ref="N28:Q28" si="52">E28*16</f>
        <v>64</v>
      </c>
      <c r="O28" s="19">
        <f t="shared" si="52"/>
        <v>0</v>
      </c>
      <c r="P28" s="19">
        <f t="shared" si="52"/>
        <v>0</v>
      </c>
      <c r="Q28" s="19">
        <f t="shared" si="52"/>
        <v>0</v>
      </c>
      <c r="R28" s="19">
        <f>[1]房源明细!J38</f>
        <v>4.57</v>
      </c>
      <c r="S28" s="19">
        <f t="shared" ref="S28:V28" si="53">IF($L28&gt;N28,N28,$L28)</f>
        <v>56.05</v>
      </c>
      <c r="T28" s="19">
        <f t="shared" si="53"/>
        <v>0</v>
      </c>
      <c r="U28" s="19">
        <f t="shared" si="53"/>
        <v>0</v>
      </c>
      <c r="V28" s="19">
        <f t="shared" si="53"/>
        <v>0</v>
      </c>
      <c r="W28" s="19">
        <f>VLOOKUP($K28,[1]房源明细!$B:$P,10,FALSE)</f>
        <v>219</v>
      </c>
      <c r="X28" s="19">
        <f>IF(DATEDIF(I28,$X$2,"m")&gt;12,12,DATEDIF(I28,$X$2,"m"))</f>
        <v>12</v>
      </c>
      <c r="Y28" s="19">
        <f t="shared" si="2"/>
        <v>2628</v>
      </c>
      <c r="Z28" s="35">
        <f t="shared" si="3"/>
        <v>230.53365</v>
      </c>
      <c r="AA28" s="35">
        <f t="shared" si="4"/>
        <v>0</v>
      </c>
      <c r="AB28" s="36">
        <f t="shared" si="5"/>
        <v>0</v>
      </c>
      <c r="AC28" s="35">
        <f t="shared" si="6"/>
        <v>0</v>
      </c>
      <c r="AD28" s="35">
        <f t="shared" si="7"/>
        <v>230.53</v>
      </c>
      <c r="AE28" s="19">
        <f t="shared" si="8"/>
        <v>12</v>
      </c>
      <c r="AF28" s="37">
        <f t="shared" si="9"/>
        <v>2628</v>
      </c>
    </row>
    <row r="29" s="2" customFormat="1" ht="14.25" spans="1:32">
      <c r="A29" s="18">
        <v>34</v>
      </c>
      <c r="B29" s="19" t="str">
        <f>VLOOKUP($K29,[1]房源明细!$B:$P,5,FALSE)</f>
        <v>胡世忠</v>
      </c>
      <c r="C29" s="19" t="s">
        <v>84</v>
      </c>
      <c r="D29" s="19">
        <f>VLOOKUP($K29,[1]房源明细!$B:$P,11,FALSE)</f>
        <v>2</v>
      </c>
      <c r="E29" s="19">
        <f>VLOOKUP($K29,[1]房源明细!$B:$P,12,FALSE)</f>
        <v>0</v>
      </c>
      <c r="F29" s="19">
        <f>VLOOKUP($K29,[1]房源明细!$B:$P,13,FALSE)</f>
        <v>0</v>
      </c>
      <c r="G29" s="19">
        <f>VLOOKUP($K29,[1]房源明细!$B:$P,14,FALSE)</f>
        <v>2</v>
      </c>
      <c r="H29" s="19">
        <f>VLOOKUP($K29,[1]房源明细!$B:$P,15,FALSE)</f>
        <v>0</v>
      </c>
      <c r="I29" s="28">
        <f>VLOOKUP($K29,[1]房源明细!$B:$P,3,FALSE)</f>
        <v>42985</v>
      </c>
      <c r="J29" s="19"/>
      <c r="K29" s="29" t="s">
        <v>85</v>
      </c>
      <c r="L29" s="19">
        <f>VLOOKUP($K29,[1]房源明细!$B:$P,2,FALSE)</f>
        <v>56.04</v>
      </c>
      <c r="M29" s="19"/>
      <c r="N29" s="19">
        <f t="shared" ref="N29:Q29" si="54">E29*16</f>
        <v>0</v>
      </c>
      <c r="O29" s="19">
        <f t="shared" si="54"/>
        <v>0</v>
      </c>
      <c r="P29" s="19">
        <f t="shared" si="54"/>
        <v>32</v>
      </c>
      <c r="Q29" s="19">
        <f t="shared" si="54"/>
        <v>0</v>
      </c>
      <c r="R29" s="19">
        <f>[1]房源明细!J39</f>
        <v>4.57</v>
      </c>
      <c r="S29" s="19">
        <f t="shared" ref="S29:V29" si="55">IF($L29&gt;N29,N29,$L29)</f>
        <v>0</v>
      </c>
      <c r="T29" s="19">
        <f t="shared" si="55"/>
        <v>0</v>
      </c>
      <c r="U29" s="19">
        <f t="shared" si="55"/>
        <v>32</v>
      </c>
      <c r="V29" s="19">
        <f t="shared" si="55"/>
        <v>0</v>
      </c>
      <c r="W29" s="19">
        <f>VLOOKUP($K29,[1]房源明细!$B:$P,10,FALSE)</f>
        <v>219</v>
      </c>
      <c r="X29" s="19">
        <f>IF(DATEDIF(I29,$X$2,"m")&gt;12,12,DATEDIF(I29,$X$2,"m"))</f>
        <v>12</v>
      </c>
      <c r="Y29" s="19">
        <f t="shared" si="2"/>
        <v>2628</v>
      </c>
      <c r="Z29" s="35">
        <f t="shared" si="3"/>
        <v>0</v>
      </c>
      <c r="AA29" s="35">
        <f t="shared" si="4"/>
        <v>0</v>
      </c>
      <c r="AB29" s="36">
        <f t="shared" si="5"/>
        <v>43.872</v>
      </c>
      <c r="AC29" s="35">
        <f t="shared" si="6"/>
        <v>0</v>
      </c>
      <c r="AD29" s="35">
        <f t="shared" si="7"/>
        <v>43.87</v>
      </c>
      <c r="AE29" s="19">
        <f t="shared" si="8"/>
        <v>12</v>
      </c>
      <c r="AF29" s="37">
        <f t="shared" si="9"/>
        <v>526</v>
      </c>
    </row>
    <row r="30" s="2" customFormat="1" ht="14.25" spans="1:32">
      <c r="A30" s="18">
        <v>35</v>
      </c>
      <c r="B30" s="19" t="str">
        <f>VLOOKUP($K30,[1]房源明细!$B:$P,5,FALSE)</f>
        <v>刘建设</v>
      </c>
      <c r="C30" s="19" t="s">
        <v>86</v>
      </c>
      <c r="D30" s="19">
        <f>VLOOKUP($K30,[1]房源明细!$B:$P,11,FALSE)</f>
        <v>2</v>
      </c>
      <c r="E30" s="19">
        <f>VLOOKUP($K30,[1]房源明细!$B:$P,12,FALSE)</f>
        <v>0</v>
      </c>
      <c r="F30" s="19">
        <f>VLOOKUP($K30,[1]房源明细!$B:$P,13,FALSE)</f>
        <v>0</v>
      </c>
      <c r="G30" s="19">
        <f>VLOOKUP($K30,[1]房源明细!$B:$P,14,FALSE)</f>
        <v>2</v>
      </c>
      <c r="H30" s="19">
        <f>VLOOKUP($K30,[1]房源明细!$B:$P,15,FALSE)</f>
        <v>0</v>
      </c>
      <c r="I30" s="28">
        <f>VLOOKUP($K30,[1]房源明细!$B:$P,3,FALSE)</f>
        <v>42982</v>
      </c>
      <c r="J30" s="19"/>
      <c r="K30" s="29" t="s">
        <v>87</v>
      </c>
      <c r="L30" s="19">
        <f>VLOOKUP($K30,[1]房源明细!$B:$P,2,FALSE)</f>
        <v>56.82</v>
      </c>
      <c r="M30" s="19"/>
      <c r="N30" s="19">
        <f t="shared" ref="N30:Q30" si="56">E30*16</f>
        <v>0</v>
      </c>
      <c r="O30" s="19">
        <f t="shared" si="56"/>
        <v>0</v>
      </c>
      <c r="P30" s="19">
        <f t="shared" si="56"/>
        <v>32</v>
      </c>
      <c r="Q30" s="19">
        <f t="shared" si="56"/>
        <v>0</v>
      </c>
      <c r="R30" s="19">
        <f>[1]房源明细!J40</f>
        <v>4.57</v>
      </c>
      <c r="S30" s="19">
        <f t="shared" ref="S30:V30" si="57">IF($L30&gt;N30,N30,$L30)</f>
        <v>0</v>
      </c>
      <c r="T30" s="19">
        <f t="shared" si="57"/>
        <v>0</v>
      </c>
      <c r="U30" s="19">
        <f t="shared" si="57"/>
        <v>32</v>
      </c>
      <c r="V30" s="19">
        <f t="shared" si="57"/>
        <v>0</v>
      </c>
      <c r="W30" s="19">
        <f>VLOOKUP($K30,[1]房源明细!$B:$P,10,FALSE)</f>
        <v>222</v>
      </c>
      <c r="X30" s="19">
        <f>IF(DATEDIF(I30,$X$2,"m")&gt;12,12,DATEDIF(I30,$X$2,"m"))</f>
        <v>12</v>
      </c>
      <c r="Y30" s="19">
        <f t="shared" si="2"/>
        <v>2664</v>
      </c>
      <c r="Z30" s="35">
        <f t="shared" si="3"/>
        <v>0</v>
      </c>
      <c r="AA30" s="35">
        <f t="shared" si="4"/>
        <v>0</v>
      </c>
      <c r="AB30" s="36">
        <f t="shared" si="5"/>
        <v>43.872</v>
      </c>
      <c r="AC30" s="35">
        <f t="shared" si="6"/>
        <v>0</v>
      </c>
      <c r="AD30" s="35">
        <f t="shared" si="7"/>
        <v>43.87</v>
      </c>
      <c r="AE30" s="19">
        <f t="shared" si="8"/>
        <v>12</v>
      </c>
      <c r="AF30" s="37">
        <f t="shared" si="9"/>
        <v>526</v>
      </c>
    </row>
    <row r="31" s="2" customFormat="1" ht="14.25" spans="1:32">
      <c r="A31" s="18">
        <v>36</v>
      </c>
      <c r="B31" s="19" t="str">
        <f>VLOOKUP($K31,[1]房源明细!$B:$P,5,FALSE)</f>
        <v>朱志华</v>
      </c>
      <c r="C31" s="19" t="s">
        <v>88</v>
      </c>
      <c r="D31" s="19">
        <f>VLOOKUP($K31,[1]房源明细!$B:$P,11,FALSE)</f>
        <v>2</v>
      </c>
      <c r="E31" s="19">
        <f>VLOOKUP($K31,[1]房源明细!$B:$P,12,FALSE)</f>
        <v>0</v>
      </c>
      <c r="F31" s="19">
        <f>VLOOKUP($K31,[1]房源明细!$B:$P,13,FALSE)</f>
        <v>0</v>
      </c>
      <c r="G31" s="19">
        <f>VLOOKUP($K31,[1]房源明细!$B:$P,14,FALSE)</f>
        <v>2</v>
      </c>
      <c r="H31" s="19">
        <f>VLOOKUP($K31,[1]房源明细!$B:$P,15,FALSE)</f>
        <v>0</v>
      </c>
      <c r="I31" s="28">
        <f>VLOOKUP($K31,[1]房源明细!$B:$P,3,FALSE)</f>
        <v>43000</v>
      </c>
      <c r="J31" s="19"/>
      <c r="K31" s="29" t="s">
        <v>89</v>
      </c>
      <c r="L31" s="19">
        <f>VLOOKUP($K31,[1]房源明细!$B:$P,2,FALSE)</f>
        <v>57.36</v>
      </c>
      <c r="M31" s="19"/>
      <c r="N31" s="19">
        <f t="shared" ref="N31:Q31" si="58">E31*16</f>
        <v>0</v>
      </c>
      <c r="O31" s="19">
        <f t="shared" si="58"/>
        <v>0</v>
      </c>
      <c r="P31" s="19">
        <f t="shared" si="58"/>
        <v>32</v>
      </c>
      <c r="Q31" s="19">
        <f t="shared" si="58"/>
        <v>0</v>
      </c>
      <c r="R31" s="19">
        <f>[1]房源明细!J41</f>
        <v>4.57</v>
      </c>
      <c r="S31" s="19">
        <f t="shared" ref="S31:V31" si="59">IF($L31&gt;N31,N31,$L31)</f>
        <v>0</v>
      </c>
      <c r="T31" s="19">
        <f t="shared" si="59"/>
        <v>0</v>
      </c>
      <c r="U31" s="19">
        <f t="shared" si="59"/>
        <v>32</v>
      </c>
      <c r="V31" s="19">
        <f t="shared" si="59"/>
        <v>0</v>
      </c>
      <c r="W31" s="19">
        <f>VLOOKUP($K31,[1]房源明细!$B:$P,10,FALSE)</f>
        <v>224</v>
      </c>
      <c r="X31" s="19">
        <f>IF(DATEDIF(I31,$X$2,"m")&gt;12,12,DATEDIF(I31,$X$2,"m"))</f>
        <v>12</v>
      </c>
      <c r="Y31" s="19">
        <f t="shared" si="2"/>
        <v>2688</v>
      </c>
      <c r="Z31" s="35">
        <f t="shared" si="3"/>
        <v>0</v>
      </c>
      <c r="AA31" s="35">
        <f t="shared" si="4"/>
        <v>0</v>
      </c>
      <c r="AB31" s="36">
        <f t="shared" si="5"/>
        <v>43.872</v>
      </c>
      <c r="AC31" s="35">
        <f t="shared" si="6"/>
        <v>0</v>
      </c>
      <c r="AD31" s="35">
        <f t="shared" si="7"/>
        <v>43.87</v>
      </c>
      <c r="AE31" s="19">
        <f t="shared" si="8"/>
        <v>12</v>
      </c>
      <c r="AF31" s="37">
        <f t="shared" si="9"/>
        <v>526</v>
      </c>
    </row>
    <row r="32" s="2" customFormat="1" ht="33" customHeight="1" spans="1:32">
      <c r="A32" s="18">
        <v>37</v>
      </c>
      <c r="B32" s="19" t="str">
        <f>VLOOKUP($K32,[1]房源明细!$B:$P,5,FALSE)</f>
        <v>冯国兴</v>
      </c>
      <c r="C32" s="19" t="s">
        <v>90</v>
      </c>
      <c r="D32" s="19">
        <f>VLOOKUP($K32,[1]房源明细!$B:$P,11,FALSE)</f>
        <v>3</v>
      </c>
      <c r="E32" s="19">
        <f>VLOOKUP($K32,[1]房源明细!$B:$P,12,FALSE)</f>
        <v>0</v>
      </c>
      <c r="F32" s="19">
        <f>VLOOKUP($K32,[1]房源明细!$B:$P,13,FALSE)</f>
        <v>0</v>
      </c>
      <c r="G32" s="19">
        <f>VLOOKUP($K32,[1]房源明细!$B:$P,14,FALSE)</f>
        <v>3</v>
      </c>
      <c r="H32" s="19"/>
      <c r="I32" s="28">
        <f>VLOOKUP($K32,[1]房源明细!$B:$P,3,FALSE)</f>
        <v>42985</v>
      </c>
      <c r="J32" s="19"/>
      <c r="K32" s="29" t="s">
        <v>91</v>
      </c>
      <c r="L32" s="19">
        <f>VLOOKUP($K32,[1]房源明细!$B:$P,2,FALSE)</f>
        <v>56.05</v>
      </c>
      <c r="M32" s="19"/>
      <c r="N32" s="19">
        <f t="shared" ref="N32:Q32" si="60">E32*16</f>
        <v>0</v>
      </c>
      <c r="O32" s="19">
        <f t="shared" si="60"/>
        <v>0</v>
      </c>
      <c r="P32" s="19">
        <f t="shared" si="60"/>
        <v>48</v>
      </c>
      <c r="Q32" s="19">
        <f t="shared" si="60"/>
        <v>0</v>
      </c>
      <c r="R32" s="19">
        <f>[1]房源明细!J42</f>
        <v>4.57</v>
      </c>
      <c r="S32" s="19">
        <f t="shared" ref="S32:V32" si="61">IF($L32&gt;N32,N32,$L32)</f>
        <v>0</v>
      </c>
      <c r="T32" s="19">
        <f t="shared" si="61"/>
        <v>0</v>
      </c>
      <c r="U32" s="19">
        <f t="shared" si="61"/>
        <v>48</v>
      </c>
      <c r="V32" s="19">
        <f t="shared" si="61"/>
        <v>0</v>
      </c>
      <c r="W32" s="19">
        <f>VLOOKUP($K32,[1]房源明细!$B:$P,10,FALSE)</f>
        <v>219</v>
      </c>
      <c r="X32" s="19">
        <f>IF(DATEDIF(I32,$X$2,"m")&gt;12,12,DATEDIF(I32,$X$2,"m"))</f>
        <v>12</v>
      </c>
      <c r="Y32" s="19">
        <f t="shared" si="2"/>
        <v>2628</v>
      </c>
      <c r="Z32" s="35">
        <f t="shared" si="3"/>
        <v>0</v>
      </c>
      <c r="AA32" s="35">
        <f t="shared" si="4"/>
        <v>0</v>
      </c>
      <c r="AB32" s="36">
        <f t="shared" si="5"/>
        <v>65.808</v>
      </c>
      <c r="AC32" s="35">
        <f t="shared" si="6"/>
        <v>0</v>
      </c>
      <c r="AD32" s="35">
        <f t="shared" si="7"/>
        <v>65.8</v>
      </c>
      <c r="AE32" s="19">
        <f t="shared" si="8"/>
        <v>12</v>
      </c>
      <c r="AF32" s="37">
        <f t="shared" si="9"/>
        <v>789</v>
      </c>
    </row>
    <row r="33" s="2" customFormat="1" ht="26" customHeight="1" spans="1:32">
      <c r="A33" s="18">
        <v>38</v>
      </c>
      <c r="B33" s="19" t="str">
        <f>VLOOKUP($K33,[1]房源明细!$B:$P,5,FALSE)</f>
        <v>朱永云</v>
      </c>
      <c r="C33" s="19" t="s">
        <v>92</v>
      </c>
      <c r="D33" s="19">
        <f>VLOOKUP($K33,[1]房源明细!$B:$P,11,FALSE)</f>
        <v>3</v>
      </c>
      <c r="E33" s="19">
        <f>VLOOKUP($K33,[1]房源明细!$B:$P,12,FALSE)</f>
        <v>0</v>
      </c>
      <c r="F33" s="19">
        <f>VLOOKUP($K33,[1]房源明细!$B:$P,13,FALSE)</f>
        <v>0</v>
      </c>
      <c r="G33" s="19">
        <f>VLOOKUP($K33,[1]房源明细!$B:$P,14,FALSE)</f>
        <v>3</v>
      </c>
      <c r="H33" s="19">
        <f>VLOOKUP($K33,[1]房源明细!$B:$P,15,FALSE)</f>
        <v>0</v>
      </c>
      <c r="I33" s="28">
        <f>VLOOKUP($K33,[1]房源明细!$B:$P,3,FALSE)</f>
        <v>43032</v>
      </c>
      <c r="J33" s="19"/>
      <c r="K33" s="29" t="s">
        <v>93</v>
      </c>
      <c r="L33" s="19">
        <f>VLOOKUP($K33,[1]房源明细!$B:$P,2,FALSE)</f>
        <v>56.04</v>
      </c>
      <c r="M33" s="19"/>
      <c r="N33" s="19">
        <f t="shared" ref="N33:Q33" si="62">E33*16</f>
        <v>0</v>
      </c>
      <c r="O33" s="19">
        <f t="shared" si="62"/>
        <v>0</v>
      </c>
      <c r="P33" s="19">
        <f t="shared" si="62"/>
        <v>48</v>
      </c>
      <c r="Q33" s="19">
        <f t="shared" si="62"/>
        <v>0</v>
      </c>
      <c r="R33" s="19">
        <f>[1]房源明细!J43</f>
        <v>4.57</v>
      </c>
      <c r="S33" s="19">
        <f t="shared" ref="S33:V33" si="63">IF($L33&gt;N33,N33,$L33)</f>
        <v>0</v>
      </c>
      <c r="T33" s="19">
        <f t="shared" si="63"/>
        <v>0</v>
      </c>
      <c r="U33" s="19">
        <f t="shared" si="63"/>
        <v>48</v>
      </c>
      <c r="V33" s="19">
        <f t="shared" si="63"/>
        <v>0</v>
      </c>
      <c r="W33" s="19">
        <f>VLOOKUP($K33,[1]房源明细!$B:$P,10,FALSE)</f>
        <v>219</v>
      </c>
      <c r="X33" s="19">
        <f>IF(DATEDIF(I33,$X$2,"m")&gt;12,12,DATEDIF(I33,$X$2,"m"))</f>
        <v>12</v>
      </c>
      <c r="Y33" s="19">
        <f t="shared" si="2"/>
        <v>2628</v>
      </c>
      <c r="Z33" s="35">
        <f t="shared" si="3"/>
        <v>0</v>
      </c>
      <c r="AA33" s="35">
        <f t="shared" si="4"/>
        <v>0</v>
      </c>
      <c r="AB33" s="36">
        <f t="shared" si="5"/>
        <v>65.808</v>
      </c>
      <c r="AC33" s="35">
        <f t="shared" si="6"/>
        <v>0</v>
      </c>
      <c r="AD33" s="35">
        <f t="shared" si="7"/>
        <v>65.8</v>
      </c>
      <c r="AE33" s="19">
        <f t="shared" si="8"/>
        <v>12</v>
      </c>
      <c r="AF33" s="37">
        <f t="shared" si="9"/>
        <v>789</v>
      </c>
    </row>
    <row r="34" s="2" customFormat="1" ht="30" customHeight="1" spans="1:32">
      <c r="A34" s="18">
        <v>40</v>
      </c>
      <c r="B34" s="19" t="str">
        <f>VLOOKUP($K34,[1]房源明细!$B:$P,5,FALSE)</f>
        <v>胡庚生</v>
      </c>
      <c r="C34" s="19" t="s">
        <v>94</v>
      </c>
      <c r="D34" s="19">
        <f>VLOOKUP($K34,[1]房源明细!$B:$P,11,FALSE)</f>
        <v>2</v>
      </c>
      <c r="E34" s="19">
        <f>VLOOKUP($K34,[1]房源明细!$B:$P,12,FALSE)</f>
        <v>2</v>
      </c>
      <c r="F34" s="19">
        <f>VLOOKUP($K34,[1]房源明细!$B:$P,13,FALSE)</f>
        <v>0</v>
      </c>
      <c r="G34" s="19">
        <f>VLOOKUP($K34,[1]房源明细!$B:$P,14,FALSE)</f>
        <v>0</v>
      </c>
      <c r="H34" s="19">
        <f>VLOOKUP($K34,[1]房源明细!$B:$P,15,FALSE)</f>
        <v>0</v>
      </c>
      <c r="I34" s="28">
        <f>VLOOKUP($K34,[1]房源明细!$B:$P,3,FALSE)</f>
        <v>43003</v>
      </c>
      <c r="J34" s="19"/>
      <c r="K34" s="29" t="s">
        <v>95</v>
      </c>
      <c r="L34" s="19">
        <f>VLOOKUP($K34,[1]房源明细!$B:$P,2,FALSE)</f>
        <v>57.36</v>
      </c>
      <c r="M34" s="19"/>
      <c r="N34" s="19">
        <f t="shared" ref="N34:Q34" si="64">E34*16</f>
        <v>32</v>
      </c>
      <c r="O34" s="19">
        <f t="shared" si="64"/>
        <v>0</v>
      </c>
      <c r="P34" s="19">
        <f t="shared" si="64"/>
        <v>0</v>
      </c>
      <c r="Q34" s="19">
        <f t="shared" si="64"/>
        <v>0</v>
      </c>
      <c r="R34" s="19">
        <f>[1]房源明细!J45</f>
        <v>4.57</v>
      </c>
      <c r="S34" s="19">
        <f t="shared" ref="S34:V34" si="65">IF($L34&gt;N34,N34,$L34)</f>
        <v>32</v>
      </c>
      <c r="T34" s="19">
        <f t="shared" si="65"/>
        <v>0</v>
      </c>
      <c r="U34" s="19">
        <f t="shared" si="65"/>
        <v>0</v>
      </c>
      <c r="V34" s="19">
        <f t="shared" si="65"/>
        <v>0</v>
      </c>
      <c r="W34" s="19">
        <f>VLOOKUP($K34,[1]房源明细!$B:$P,10,FALSE)</f>
        <v>224</v>
      </c>
      <c r="X34" s="19">
        <f>IF(DATEDIF(I34,$X$2,"m")&gt;12,12,DATEDIF(I34,$X$2,"m"))</f>
        <v>12</v>
      </c>
      <c r="Y34" s="19">
        <f t="shared" si="2"/>
        <v>2688</v>
      </c>
      <c r="Z34" s="35">
        <f t="shared" si="3"/>
        <v>131.616</v>
      </c>
      <c r="AA34" s="35">
        <f t="shared" si="4"/>
        <v>0</v>
      </c>
      <c r="AB34" s="36">
        <f t="shared" si="5"/>
        <v>0</v>
      </c>
      <c r="AC34" s="35">
        <f t="shared" si="6"/>
        <v>0</v>
      </c>
      <c r="AD34" s="35">
        <f t="shared" si="7"/>
        <v>131.61</v>
      </c>
      <c r="AE34" s="19">
        <f t="shared" si="8"/>
        <v>12</v>
      </c>
      <c r="AF34" s="37">
        <v>1228</v>
      </c>
    </row>
    <row r="35" s="2" customFormat="1" ht="33" customHeight="1" spans="1:32">
      <c r="A35" s="18">
        <v>41</v>
      </c>
      <c r="B35" s="19" t="str">
        <f>VLOOKUP($K35,[1]房源明细!$B:$P,5,FALSE)</f>
        <v>黄翠娇</v>
      </c>
      <c r="C35" s="19" t="s">
        <v>96</v>
      </c>
      <c r="D35" s="19">
        <f>VLOOKUP($K35,[1]房源明细!$B:$P,11,FALSE)</f>
        <v>2</v>
      </c>
      <c r="E35" s="19">
        <f>VLOOKUP($K35,[1]房源明细!$B:$P,12,FALSE)</f>
        <v>0</v>
      </c>
      <c r="F35" s="19">
        <f>VLOOKUP($K35,[1]房源明细!$B:$P,13,FALSE)</f>
        <v>0</v>
      </c>
      <c r="G35" s="19">
        <f>VLOOKUP($K35,[1]房源明细!$B:$P,14,FALSE)</f>
        <v>2</v>
      </c>
      <c r="H35" s="19">
        <f>VLOOKUP($K35,[1]房源明细!$B:$P,15,FALSE)</f>
        <v>0</v>
      </c>
      <c r="I35" s="28">
        <f>VLOOKUP($K35,[1]房源明细!$B:$P,3,FALSE)</f>
        <v>43000</v>
      </c>
      <c r="J35" s="19"/>
      <c r="K35" s="29" t="s">
        <v>97</v>
      </c>
      <c r="L35" s="19">
        <f>VLOOKUP($K35,[1]房源明细!$B:$P,2,FALSE)</f>
        <v>56.05</v>
      </c>
      <c r="M35" s="19"/>
      <c r="N35" s="19">
        <f t="shared" ref="N35:Q35" si="66">E35*16</f>
        <v>0</v>
      </c>
      <c r="O35" s="19">
        <f t="shared" si="66"/>
        <v>0</v>
      </c>
      <c r="P35" s="19">
        <f t="shared" si="66"/>
        <v>32</v>
      </c>
      <c r="Q35" s="19">
        <f t="shared" si="66"/>
        <v>0</v>
      </c>
      <c r="R35" s="19">
        <f>[1]房源明细!J46</f>
        <v>4.57</v>
      </c>
      <c r="S35" s="19">
        <f t="shared" ref="S35:V35" si="67">IF($L35&gt;N35,N35,$L35)</f>
        <v>0</v>
      </c>
      <c r="T35" s="19">
        <f t="shared" si="67"/>
        <v>0</v>
      </c>
      <c r="U35" s="19">
        <f t="shared" si="67"/>
        <v>32</v>
      </c>
      <c r="V35" s="19">
        <f t="shared" si="67"/>
        <v>0</v>
      </c>
      <c r="W35" s="19">
        <f>VLOOKUP($K35,[1]房源明细!$B:$P,10,FALSE)</f>
        <v>219</v>
      </c>
      <c r="X35" s="19">
        <f>IF(DATEDIF(I35,$X$2,"m")&gt;12,12,DATEDIF(I35,$X$2,"m"))</f>
        <v>12</v>
      </c>
      <c r="Y35" s="19">
        <f t="shared" si="2"/>
        <v>2628</v>
      </c>
      <c r="Z35" s="35">
        <f t="shared" si="3"/>
        <v>0</v>
      </c>
      <c r="AA35" s="35">
        <f t="shared" si="4"/>
        <v>0</v>
      </c>
      <c r="AB35" s="36">
        <f t="shared" si="5"/>
        <v>43.872</v>
      </c>
      <c r="AC35" s="35">
        <f t="shared" si="6"/>
        <v>0</v>
      </c>
      <c r="AD35" s="35">
        <f t="shared" si="7"/>
        <v>43.87</v>
      </c>
      <c r="AE35" s="19">
        <f t="shared" si="8"/>
        <v>12</v>
      </c>
      <c r="AF35" s="37">
        <f t="shared" ref="AF35:AF98" si="68">IF(AD35*AE35&gt;Y35,Y35,TRUNC(AD35*AE35,0))</f>
        <v>526</v>
      </c>
    </row>
    <row r="36" s="2" customFormat="1" ht="40" customHeight="1" spans="1:32">
      <c r="A36" s="18">
        <v>42</v>
      </c>
      <c r="B36" s="19" t="str">
        <f>VLOOKUP($K36,[1]房源明细!$B:$P,5,FALSE)</f>
        <v>李小红</v>
      </c>
      <c r="C36" s="19" t="s">
        <v>98</v>
      </c>
      <c r="D36" s="19">
        <f>VLOOKUP($K36,[1]房源明细!$B:$P,11,FALSE)</f>
        <v>2</v>
      </c>
      <c r="E36" s="19">
        <f>VLOOKUP($K36,[1]房源明细!$B:$P,12,FALSE)</f>
        <v>0</v>
      </c>
      <c r="F36" s="19">
        <f>VLOOKUP($K36,[1]房源明细!$B:$P,13,FALSE)</f>
        <v>0</v>
      </c>
      <c r="G36" s="19">
        <f>VLOOKUP($K36,[1]房源明细!$B:$P,14,FALSE)</f>
        <v>2</v>
      </c>
      <c r="H36" s="19">
        <f>VLOOKUP($K36,[1]房源明细!$B:$P,15,FALSE)</f>
        <v>0</v>
      </c>
      <c r="I36" s="28">
        <f>VLOOKUP($K36,[1]房源明细!$B:$P,3,FALSE)</f>
        <v>43003</v>
      </c>
      <c r="J36" s="19"/>
      <c r="K36" s="29" t="s">
        <v>99</v>
      </c>
      <c r="L36" s="19">
        <f>VLOOKUP($K36,[1]房源明细!$B:$P,2,FALSE)</f>
        <v>56.04</v>
      </c>
      <c r="M36" s="19"/>
      <c r="N36" s="19">
        <f t="shared" ref="N36:Q36" si="69">E36*16</f>
        <v>0</v>
      </c>
      <c r="O36" s="19">
        <f t="shared" si="69"/>
        <v>0</v>
      </c>
      <c r="P36" s="19">
        <f t="shared" si="69"/>
        <v>32</v>
      </c>
      <c r="Q36" s="19">
        <f t="shared" si="69"/>
        <v>0</v>
      </c>
      <c r="R36" s="19">
        <f>[1]房源明细!J47</f>
        <v>4.57</v>
      </c>
      <c r="S36" s="19">
        <f t="shared" ref="S36:V36" si="70">IF($L36&gt;N36,N36,$L36)</f>
        <v>0</v>
      </c>
      <c r="T36" s="19">
        <f t="shared" si="70"/>
        <v>0</v>
      </c>
      <c r="U36" s="19">
        <f t="shared" si="70"/>
        <v>32</v>
      </c>
      <c r="V36" s="19">
        <f t="shared" si="70"/>
        <v>0</v>
      </c>
      <c r="W36" s="19">
        <f>VLOOKUP($K36,[1]房源明细!$B:$P,10,FALSE)</f>
        <v>219</v>
      </c>
      <c r="X36" s="19">
        <f>IF(DATEDIF(I36,$X$2,"m")&gt;12,12,DATEDIF(I36,$X$2,"m"))</f>
        <v>12</v>
      </c>
      <c r="Y36" s="19">
        <f t="shared" si="2"/>
        <v>2628</v>
      </c>
      <c r="Z36" s="35">
        <f t="shared" si="3"/>
        <v>0</v>
      </c>
      <c r="AA36" s="35">
        <f t="shared" si="4"/>
        <v>0</v>
      </c>
      <c r="AB36" s="36">
        <f t="shared" si="5"/>
        <v>43.872</v>
      </c>
      <c r="AC36" s="35">
        <f t="shared" si="6"/>
        <v>0</v>
      </c>
      <c r="AD36" s="35">
        <f t="shared" si="7"/>
        <v>43.87</v>
      </c>
      <c r="AE36" s="19">
        <f t="shared" si="8"/>
        <v>12</v>
      </c>
      <c r="AF36" s="37">
        <f t="shared" si="68"/>
        <v>526</v>
      </c>
    </row>
    <row r="37" s="2" customFormat="1" ht="14.25" spans="1:32">
      <c r="A37" s="18">
        <v>44</v>
      </c>
      <c r="B37" s="19" t="str">
        <f>VLOOKUP($K37,[1]房源明细!$B:$P,5,FALSE)</f>
        <v>李树生</v>
      </c>
      <c r="C37" s="19" t="s">
        <v>100</v>
      </c>
      <c r="D37" s="19">
        <f>VLOOKUP($K37,[1]房源明细!$B:$P,11,FALSE)</f>
        <v>1</v>
      </c>
      <c r="E37" s="19">
        <f>VLOOKUP($K37,[1]房源明细!$B:$P,12,FALSE)</f>
        <v>1</v>
      </c>
      <c r="F37" s="19">
        <f>VLOOKUP($K37,[1]房源明细!$B:$P,13,FALSE)</f>
        <v>0</v>
      </c>
      <c r="G37" s="19">
        <f>VLOOKUP($K37,[1]房源明细!$B:$P,14,FALSE)</f>
        <v>0</v>
      </c>
      <c r="H37" s="19">
        <f>VLOOKUP($K37,[1]房源明细!$B:$P,15,FALSE)</f>
        <v>0</v>
      </c>
      <c r="I37" s="28">
        <f>VLOOKUP($K37,[1]房源明细!$B:$P,3,FALSE)</f>
        <v>42982</v>
      </c>
      <c r="J37" s="19"/>
      <c r="K37" s="29" t="s">
        <v>101</v>
      </c>
      <c r="L37" s="19">
        <f>VLOOKUP($K37,[1]房源明细!$B:$P,2,FALSE)</f>
        <v>57.36</v>
      </c>
      <c r="M37" s="19"/>
      <c r="N37" s="19">
        <f t="shared" ref="N37:Q37" si="71">E37*16</f>
        <v>16</v>
      </c>
      <c r="O37" s="19">
        <f t="shared" si="71"/>
        <v>0</v>
      </c>
      <c r="P37" s="19">
        <f t="shared" si="71"/>
        <v>0</v>
      </c>
      <c r="Q37" s="19">
        <f t="shared" si="71"/>
        <v>0</v>
      </c>
      <c r="R37" s="19">
        <f>[1]房源明细!J49</f>
        <v>4.57</v>
      </c>
      <c r="S37" s="19">
        <f t="shared" ref="S37:V37" si="72">IF($L37&gt;N37,N37,$L37)</f>
        <v>16</v>
      </c>
      <c r="T37" s="19">
        <f t="shared" si="72"/>
        <v>0</v>
      </c>
      <c r="U37" s="19">
        <f t="shared" si="72"/>
        <v>0</v>
      </c>
      <c r="V37" s="19">
        <f t="shared" si="72"/>
        <v>0</v>
      </c>
      <c r="W37" s="19">
        <f>VLOOKUP($K37,[1]房源明细!$B:$P,10,FALSE)</f>
        <v>224</v>
      </c>
      <c r="X37" s="19">
        <f>IF(DATEDIF(I37,$X$2,"m")&gt;12,12,DATEDIF(I37,$X$2,"m"))</f>
        <v>12</v>
      </c>
      <c r="Y37" s="19">
        <f t="shared" si="2"/>
        <v>2688</v>
      </c>
      <c r="Z37" s="35">
        <f t="shared" si="3"/>
        <v>65.808</v>
      </c>
      <c r="AA37" s="35">
        <f t="shared" si="4"/>
        <v>0</v>
      </c>
      <c r="AB37" s="36">
        <f t="shared" si="5"/>
        <v>0</v>
      </c>
      <c r="AC37" s="35">
        <f t="shared" si="6"/>
        <v>0</v>
      </c>
      <c r="AD37" s="35">
        <f t="shared" si="7"/>
        <v>65.8</v>
      </c>
      <c r="AE37" s="19">
        <f t="shared" si="8"/>
        <v>12</v>
      </c>
      <c r="AF37" s="37">
        <f t="shared" si="68"/>
        <v>789</v>
      </c>
    </row>
    <row r="38" s="2" customFormat="1" ht="30" customHeight="1" spans="1:32">
      <c r="A38" s="18">
        <v>45</v>
      </c>
      <c r="B38" s="19" t="str">
        <f>VLOOKUP($K38,[1]房源明细!$B:$P,5,FALSE)</f>
        <v>张杏尔</v>
      </c>
      <c r="C38" s="19" t="s">
        <v>102</v>
      </c>
      <c r="D38" s="19">
        <f>VLOOKUP($K38,[1]房源明细!$B:$P,11,FALSE)</f>
        <v>2</v>
      </c>
      <c r="E38" s="19">
        <f>VLOOKUP($K38,[1]房源明细!$B:$P,12,FALSE)</f>
        <v>0</v>
      </c>
      <c r="F38" s="19">
        <f>VLOOKUP($K38,[1]房源明细!$B:$P,13,FALSE)</f>
        <v>0</v>
      </c>
      <c r="G38" s="19">
        <f>VLOOKUP($K38,[1]房源明细!$B:$P,14,FALSE)</f>
        <v>1</v>
      </c>
      <c r="H38" s="19">
        <f>VLOOKUP($K38,[1]房源明细!$B:$P,15,FALSE)</f>
        <v>0</v>
      </c>
      <c r="I38" s="28">
        <f>VLOOKUP($K38,[1]房源明细!$B:$P,3,FALSE)</f>
        <v>43035</v>
      </c>
      <c r="J38" s="19"/>
      <c r="K38" s="29" t="s">
        <v>103</v>
      </c>
      <c r="L38" s="19">
        <f>VLOOKUP($K38,[1]房源明细!$B:$P,2,FALSE)</f>
        <v>56.05</v>
      </c>
      <c r="M38" s="19"/>
      <c r="N38" s="19">
        <f t="shared" ref="N38:Q38" si="73">E38*16</f>
        <v>0</v>
      </c>
      <c r="O38" s="19">
        <f t="shared" si="73"/>
        <v>0</v>
      </c>
      <c r="P38" s="19">
        <f t="shared" si="73"/>
        <v>16</v>
      </c>
      <c r="Q38" s="19">
        <f t="shared" si="73"/>
        <v>0</v>
      </c>
      <c r="R38" s="19">
        <f>[1]房源明细!J50</f>
        <v>4.57</v>
      </c>
      <c r="S38" s="19">
        <f t="shared" ref="S38:V38" si="74">IF($L38&gt;N38,N38,$L38)</f>
        <v>0</v>
      </c>
      <c r="T38" s="19">
        <f t="shared" si="74"/>
        <v>0</v>
      </c>
      <c r="U38" s="19">
        <f t="shared" si="74"/>
        <v>16</v>
      </c>
      <c r="V38" s="19">
        <f t="shared" si="74"/>
        <v>0</v>
      </c>
      <c r="W38" s="19">
        <f>VLOOKUP($K38,[1]房源明细!$B:$P,10,FALSE)</f>
        <v>219</v>
      </c>
      <c r="X38" s="19">
        <f>IF(DATEDIF(I38,$X$2,"m")&gt;12,12,DATEDIF(I38,$X$2,"m"))</f>
        <v>12</v>
      </c>
      <c r="Y38" s="19">
        <f t="shared" si="2"/>
        <v>2628</v>
      </c>
      <c r="Z38" s="35">
        <f t="shared" si="3"/>
        <v>0</v>
      </c>
      <c r="AA38" s="35">
        <f t="shared" si="4"/>
        <v>0</v>
      </c>
      <c r="AB38" s="36">
        <f t="shared" si="5"/>
        <v>21.936</v>
      </c>
      <c r="AC38" s="35">
        <f t="shared" si="6"/>
        <v>0</v>
      </c>
      <c r="AD38" s="35">
        <f t="shared" si="7"/>
        <v>21.93</v>
      </c>
      <c r="AE38" s="19">
        <f t="shared" si="8"/>
        <v>12</v>
      </c>
      <c r="AF38" s="37">
        <f t="shared" si="68"/>
        <v>263</v>
      </c>
    </row>
    <row r="39" s="2" customFormat="1" ht="34" customHeight="1" spans="1:32">
      <c r="A39" s="18">
        <v>46</v>
      </c>
      <c r="B39" s="19" t="str">
        <f>VLOOKUP($K39,[1]房源明细!$B:$P,5,FALSE)</f>
        <v>罗复珍</v>
      </c>
      <c r="C39" s="19" t="s">
        <v>104</v>
      </c>
      <c r="D39" s="19">
        <f>VLOOKUP($K39,[1]房源明细!$B:$P,11,FALSE)</f>
        <v>3</v>
      </c>
      <c r="E39" s="19">
        <f>VLOOKUP($K39,[1]房源明细!$B:$P,12,FALSE)</f>
        <v>0</v>
      </c>
      <c r="F39" s="19">
        <f>VLOOKUP($K39,[1]房源明细!$B:$P,13,FALSE)</f>
        <v>0</v>
      </c>
      <c r="G39" s="19">
        <f>VLOOKUP($K39,[1]房源明细!$B:$P,14,FALSE)</f>
        <v>3</v>
      </c>
      <c r="H39" s="19">
        <f>VLOOKUP($K39,[1]房源明细!$B:$P,15,FALSE)</f>
        <v>0</v>
      </c>
      <c r="I39" s="28">
        <f>VLOOKUP($K39,[1]房源明细!$B:$P,3,FALSE)</f>
        <v>43424</v>
      </c>
      <c r="J39" s="19"/>
      <c r="K39" s="29" t="s">
        <v>105</v>
      </c>
      <c r="L39" s="19">
        <f>VLOOKUP($K39,[1]房源明细!$B:$P,2,FALSE)</f>
        <v>56.04</v>
      </c>
      <c r="M39" s="19"/>
      <c r="N39" s="19">
        <f t="shared" ref="N39:Q39" si="75">E39*16</f>
        <v>0</v>
      </c>
      <c r="O39" s="19">
        <f t="shared" si="75"/>
        <v>0</v>
      </c>
      <c r="P39" s="19">
        <f t="shared" si="75"/>
        <v>48</v>
      </c>
      <c r="Q39" s="19">
        <f t="shared" si="75"/>
        <v>0</v>
      </c>
      <c r="R39" s="19">
        <f>[1]房源明细!J51</f>
        <v>4.57</v>
      </c>
      <c r="S39" s="19">
        <f t="shared" ref="S39:V39" si="76">IF($L39&gt;N39,N39,$L39)</f>
        <v>0</v>
      </c>
      <c r="T39" s="19">
        <f t="shared" si="76"/>
        <v>0</v>
      </c>
      <c r="U39" s="19">
        <f t="shared" si="76"/>
        <v>48</v>
      </c>
      <c r="V39" s="19">
        <f t="shared" si="76"/>
        <v>0</v>
      </c>
      <c r="W39" s="19">
        <f>VLOOKUP($K39,[1]房源明细!$B:$P,10,FALSE)</f>
        <v>219</v>
      </c>
      <c r="X39" s="19">
        <f>IF(DATEDIF(I39,$X$2,"m")&gt;12,12,DATEDIF(I39,$X$2,"m"))</f>
        <v>12</v>
      </c>
      <c r="Y39" s="19">
        <f t="shared" si="2"/>
        <v>2628</v>
      </c>
      <c r="Z39" s="35">
        <f t="shared" si="3"/>
        <v>0</v>
      </c>
      <c r="AA39" s="35">
        <f t="shared" si="4"/>
        <v>0</v>
      </c>
      <c r="AB39" s="36">
        <f t="shared" si="5"/>
        <v>65.808</v>
      </c>
      <c r="AC39" s="35">
        <f t="shared" si="6"/>
        <v>0</v>
      </c>
      <c r="AD39" s="35">
        <f t="shared" si="7"/>
        <v>65.8</v>
      </c>
      <c r="AE39" s="19">
        <f t="shared" si="8"/>
        <v>12</v>
      </c>
      <c r="AF39" s="37">
        <f t="shared" si="68"/>
        <v>789</v>
      </c>
    </row>
    <row r="40" s="2" customFormat="1" ht="25" customHeight="1" spans="1:32">
      <c r="A40" s="18">
        <v>47</v>
      </c>
      <c r="B40" s="19" t="str">
        <f>VLOOKUP($K40,[1]房源明细!$B:$P,5,FALSE)</f>
        <v>孙安华</v>
      </c>
      <c r="C40" s="19" t="s">
        <v>106</v>
      </c>
      <c r="D40" s="19">
        <f>VLOOKUP($K40,[1]房源明细!$B:$P,11,FALSE)</f>
        <v>2</v>
      </c>
      <c r="E40" s="19">
        <f>VLOOKUP($K40,[1]房源明细!$B:$P,12,FALSE)</f>
        <v>0</v>
      </c>
      <c r="F40" s="19">
        <f>VLOOKUP($K40,[1]房源明细!$B:$P,13,FALSE)</f>
        <v>0</v>
      </c>
      <c r="G40" s="19">
        <f>VLOOKUP($K40,[1]房源明细!$B:$P,14,FALSE)</f>
        <v>2</v>
      </c>
      <c r="H40" s="19">
        <f>VLOOKUP($K40,[1]房源明细!$B:$P,15,FALSE)</f>
        <v>0</v>
      </c>
      <c r="I40" s="28">
        <f>VLOOKUP($K40,[1]房源明细!$B:$P,3,FALSE)</f>
        <v>43423</v>
      </c>
      <c r="J40" s="19"/>
      <c r="K40" s="29" t="s">
        <v>107</v>
      </c>
      <c r="L40" s="19">
        <f>VLOOKUP($K40,[1]房源明细!$B:$P,2,FALSE)</f>
        <v>56.82</v>
      </c>
      <c r="M40" s="19"/>
      <c r="N40" s="19">
        <f t="shared" ref="N40:Q40" si="77">E40*16</f>
        <v>0</v>
      </c>
      <c r="O40" s="19">
        <f t="shared" si="77"/>
        <v>0</v>
      </c>
      <c r="P40" s="19">
        <f t="shared" si="77"/>
        <v>32</v>
      </c>
      <c r="Q40" s="19">
        <f t="shared" si="77"/>
        <v>0</v>
      </c>
      <c r="R40" s="19">
        <f>[1]房源明细!J52</f>
        <v>4.57</v>
      </c>
      <c r="S40" s="19">
        <f t="shared" ref="S40:V40" si="78">IF($L40&gt;N40,N40,$L40)</f>
        <v>0</v>
      </c>
      <c r="T40" s="19">
        <f t="shared" si="78"/>
        <v>0</v>
      </c>
      <c r="U40" s="19">
        <f t="shared" si="78"/>
        <v>32</v>
      </c>
      <c r="V40" s="19">
        <f t="shared" si="78"/>
        <v>0</v>
      </c>
      <c r="W40" s="19">
        <f>VLOOKUP($K40,[1]房源明细!$B:$P,10,FALSE)</f>
        <v>222</v>
      </c>
      <c r="X40" s="19">
        <f>IF(DATEDIF(I40,$X$2,"m")&gt;12,12,DATEDIF(I40,$X$2,"m"))</f>
        <v>12</v>
      </c>
      <c r="Y40" s="19">
        <f t="shared" si="2"/>
        <v>2664</v>
      </c>
      <c r="Z40" s="35">
        <f t="shared" si="3"/>
        <v>0</v>
      </c>
      <c r="AA40" s="35">
        <f t="shared" si="4"/>
        <v>0</v>
      </c>
      <c r="AB40" s="36">
        <f t="shared" si="5"/>
        <v>43.872</v>
      </c>
      <c r="AC40" s="35">
        <f t="shared" si="6"/>
        <v>0</v>
      </c>
      <c r="AD40" s="35">
        <f t="shared" si="7"/>
        <v>43.87</v>
      </c>
      <c r="AE40" s="19">
        <f t="shared" si="8"/>
        <v>12</v>
      </c>
      <c r="AF40" s="37">
        <f t="shared" si="68"/>
        <v>526</v>
      </c>
    </row>
    <row r="41" s="2" customFormat="1" ht="25" customHeight="1" spans="1:32">
      <c r="A41" s="18">
        <v>48</v>
      </c>
      <c r="B41" s="19" t="str">
        <f>VLOOKUP($K41,[1]房源明细!$B:$P,5,FALSE)</f>
        <v>罗政权</v>
      </c>
      <c r="C41" s="19" t="s">
        <v>108</v>
      </c>
      <c r="D41" s="19">
        <f>VLOOKUP($K41,[1]房源明细!$B:$P,11,FALSE)</f>
        <v>3</v>
      </c>
      <c r="E41" s="19">
        <f>VLOOKUP($K41,[1]房源明细!$B:$P,12,FALSE)</f>
        <v>0</v>
      </c>
      <c r="F41" s="19">
        <f>VLOOKUP($K41,[1]房源明细!$B:$P,13,FALSE)</f>
        <v>0</v>
      </c>
      <c r="G41" s="19">
        <f>VLOOKUP($K41,[1]房源明细!$B:$P,14,FALSE)</f>
        <v>3</v>
      </c>
      <c r="H41" s="19">
        <f>VLOOKUP($K41,[1]房源明细!$B:$P,15,FALSE)</f>
        <v>0</v>
      </c>
      <c r="I41" s="28">
        <f>VLOOKUP($K41,[1]房源明细!$B:$P,3,FALSE)</f>
        <v>43000</v>
      </c>
      <c r="J41" s="19"/>
      <c r="K41" s="29" t="s">
        <v>109</v>
      </c>
      <c r="L41" s="19">
        <f>VLOOKUP($K41,[1]房源明细!$B:$P,2,FALSE)</f>
        <v>57.36</v>
      </c>
      <c r="M41" s="19"/>
      <c r="N41" s="19">
        <f t="shared" ref="N41:Q41" si="79">E41*16</f>
        <v>0</v>
      </c>
      <c r="O41" s="19">
        <f t="shared" si="79"/>
        <v>0</v>
      </c>
      <c r="P41" s="19">
        <f t="shared" si="79"/>
        <v>48</v>
      </c>
      <c r="Q41" s="19">
        <f t="shared" si="79"/>
        <v>0</v>
      </c>
      <c r="R41" s="19">
        <f>[1]房源明细!J53</f>
        <v>4.57</v>
      </c>
      <c r="S41" s="19">
        <f t="shared" ref="S41:V41" si="80">IF($L41&gt;N41,N41,$L41)</f>
        <v>0</v>
      </c>
      <c r="T41" s="19">
        <f t="shared" si="80"/>
        <v>0</v>
      </c>
      <c r="U41" s="19">
        <f t="shared" si="80"/>
        <v>48</v>
      </c>
      <c r="V41" s="19">
        <f t="shared" si="80"/>
        <v>0</v>
      </c>
      <c r="W41" s="19">
        <f>VLOOKUP($K41,[1]房源明细!$B:$P,10,FALSE)</f>
        <v>224</v>
      </c>
      <c r="X41" s="19">
        <f>IF(DATEDIF(I41,$X$2,"m")&gt;12,12,DATEDIF(I41,$X$2,"m"))</f>
        <v>12</v>
      </c>
      <c r="Y41" s="19">
        <f t="shared" si="2"/>
        <v>2688</v>
      </c>
      <c r="Z41" s="35">
        <f t="shared" si="3"/>
        <v>0</v>
      </c>
      <c r="AA41" s="35">
        <f t="shared" si="4"/>
        <v>0</v>
      </c>
      <c r="AB41" s="36">
        <f t="shared" si="5"/>
        <v>65.808</v>
      </c>
      <c r="AC41" s="35">
        <f t="shared" si="6"/>
        <v>0</v>
      </c>
      <c r="AD41" s="35">
        <f t="shared" si="7"/>
        <v>65.8</v>
      </c>
      <c r="AE41" s="19">
        <f t="shared" si="8"/>
        <v>12</v>
      </c>
      <c r="AF41" s="37">
        <f t="shared" si="68"/>
        <v>789</v>
      </c>
    </row>
    <row r="42" s="2" customFormat="1" ht="14.25" spans="1:32">
      <c r="A42" s="18">
        <v>49</v>
      </c>
      <c r="B42" s="19" t="str">
        <f>VLOOKUP($K42,[1]房源明细!$B:$P,5,FALSE)</f>
        <v>刘文英</v>
      </c>
      <c r="C42" s="19" t="s">
        <v>110</v>
      </c>
      <c r="D42" s="19">
        <f>VLOOKUP($K42,[1]房源明细!$B:$P,11,FALSE)</f>
        <v>2</v>
      </c>
      <c r="E42" s="19">
        <f>VLOOKUP($K42,[1]房源明细!$B:$P,12,FALSE)</f>
        <v>2</v>
      </c>
      <c r="F42" s="19">
        <f>VLOOKUP($K42,[1]房源明细!$B:$P,13,FALSE)</f>
        <v>0</v>
      </c>
      <c r="G42" s="19">
        <f>VLOOKUP($K42,[1]房源明细!$B:$P,14,FALSE)</f>
        <v>0</v>
      </c>
      <c r="H42" s="19">
        <f>VLOOKUP($K42,[1]房源明细!$B:$P,15,FALSE)</f>
        <v>0</v>
      </c>
      <c r="I42" s="28">
        <f>VLOOKUP($K42,[1]房源明细!$B:$P,3,FALSE)</f>
        <v>43000</v>
      </c>
      <c r="J42" s="19"/>
      <c r="K42" s="29" t="s">
        <v>111</v>
      </c>
      <c r="L42" s="19">
        <f>VLOOKUP($K42,[1]房源明细!$B:$P,2,FALSE)</f>
        <v>56.04</v>
      </c>
      <c r="M42" s="19"/>
      <c r="N42" s="19">
        <f t="shared" ref="N42:Q42" si="81">E42*16</f>
        <v>32</v>
      </c>
      <c r="O42" s="19">
        <f t="shared" si="81"/>
        <v>0</v>
      </c>
      <c r="P42" s="19">
        <f t="shared" si="81"/>
        <v>0</v>
      </c>
      <c r="Q42" s="19">
        <f t="shared" si="81"/>
        <v>0</v>
      </c>
      <c r="R42" s="19">
        <f>[1]房源明细!J54</f>
        <v>4.57</v>
      </c>
      <c r="S42" s="19">
        <f t="shared" ref="S42:V42" si="82">IF($L42&gt;N42,N42,$L42)</f>
        <v>32</v>
      </c>
      <c r="T42" s="19">
        <f t="shared" si="82"/>
        <v>0</v>
      </c>
      <c r="U42" s="19">
        <f t="shared" si="82"/>
        <v>0</v>
      </c>
      <c r="V42" s="19">
        <f t="shared" si="82"/>
        <v>0</v>
      </c>
      <c r="W42" s="19">
        <f>VLOOKUP($K42,[1]房源明细!$B:$P,10,FALSE)</f>
        <v>219</v>
      </c>
      <c r="X42" s="19">
        <f>IF(DATEDIF(I42,$X$2,"m")&gt;12,12,DATEDIF(I42,$X$2,"m"))</f>
        <v>12</v>
      </c>
      <c r="Y42" s="19">
        <f t="shared" si="2"/>
        <v>2628</v>
      </c>
      <c r="Z42" s="35">
        <f t="shared" si="3"/>
        <v>131.616</v>
      </c>
      <c r="AA42" s="35">
        <f t="shared" si="4"/>
        <v>0</v>
      </c>
      <c r="AB42" s="36">
        <f t="shared" si="5"/>
        <v>0</v>
      </c>
      <c r="AC42" s="35">
        <f t="shared" si="6"/>
        <v>0</v>
      </c>
      <c r="AD42" s="35">
        <f t="shared" si="7"/>
        <v>131.61</v>
      </c>
      <c r="AE42" s="19">
        <f t="shared" si="8"/>
        <v>12</v>
      </c>
      <c r="AF42" s="37">
        <f t="shared" si="68"/>
        <v>1579</v>
      </c>
    </row>
    <row r="43" s="2" customFormat="1" ht="31" customHeight="1" spans="1:32">
      <c r="A43" s="18">
        <v>51</v>
      </c>
      <c r="B43" s="19" t="str">
        <f>VLOOKUP($K43,[1]房源明细!$B:$P,5,FALSE)</f>
        <v>柯汉香</v>
      </c>
      <c r="C43" s="19" t="s">
        <v>112</v>
      </c>
      <c r="D43" s="19">
        <f>VLOOKUP($K43,[1]房源明细!$B:$P,11,FALSE)</f>
        <v>4</v>
      </c>
      <c r="E43" s="19">
        <f>VLOOKUP($K43,[1]房源明细!$B:$P,12,FALSE)</f>
        <v>0</v>
      </c>
      <c r="F43" s="19">
        <f>VLOOKUP($K43,[1]房源明细!$B:$P,13,FALSE)</f>
        <v>0</v>
      </c>
      <c r="G43" s="19">
        <f>VLOOKUP($K43,[1]房源明细!$B:$P,14,FALSE)</f>
        <v>4</v>
      </c>
      <c r="H43" s="19">
        <f>VLOOKUP($K43,[1]房源明细!$B:$P,15,FALSE)</f>
        <v>0</v>
      </c>
      <c r="I43" s="28">
        <f>VLOOKUP($K43,[1]房源明细!$B:$P,3,FALSE)</f>
        <v>43032</v>
      </c>
      <c r="J43" s="19"/>
      <c r="K43" s="29" t="s">
        <v>113</v>
      </c>
      <c r="L43" s="19">
        <f>VLOOKUP($K43,[1]房源明细!$B:$P,2,FALSE)</f>
        <v>56.82</v>
      </c>
      <c r="M43" s="19"/>
      <c r="N43" s="19">
        <f t="shared" ref="N43:Q43" si="83">E43*16</f>
        <v>0</v>
      </c>
      <c r="O43" s="19">
        <f t="shared" si="83"/>
        <v>0</v>
      </c>
      <c r="P43" s="19">
        <f t="shared" si="83"/>
        <v>64</v>
      </c>
      <c r="Q43" s="19">
        <f t="shared" si="83"/>
        <v>0</v>
      </c>
      <c r="R43" s="19">
        <f>[1]房源明细!J56</f>
        <v>4.57</v>
      </c>
      <c r="S43" s="19">
        <f t="shared" ref="S43:V43" si="84">IF($L43&gt;N43,N43,$L43)</f>
        <v>0</v>
      </c>
      <c r="T43" s="19">
        <f t="shared" si="84"/>
        <v>0</v>
      </c>
      <c r="U43" s="19">
        <f t="shared" si="84"/>
        <v>56.82</v>
      </c>
      <c r="V43" s="19">
        <f t="shared" si="84"/>
        <v>0</v>
      </c>
      <c r="W43" s="19">
        <f>VLOOKUP($K43,[1]房源明细!$B:$P,10,FALSE)</f>
        <v>222</v>
      </c>
      <c r="X43" s="19">
        <f>IF(DATEDIF(I43,$X$2,"m")&gt;12,12,DATEDIF(I43,$X$2,"m"))</f>
        <v>12</v>
      </c>
      <c r="Y43" s="19">
        <f t="shared" si="2"/>
        <v>2664</v>
      </c>
      <c r="Z43" s="35">
        <f t="shared" si="3"/>
        <v>0</v>
      </c>
      <c r="AA43" s="35">
        <f t="shared" si="4"/>
        <v>0</v>
      </c>
      <c r="AB43" s="36">
        <f t="shared" si="5"/>
        <v>77.90022</v>
      </c>
      <c r="AC43" s="35">
        <f t="shared" si="6"/>
        <v>0</v>
      </c>
      <c r="AD43" s="35">
        <f t="shared" si="7"/>
        <v>77.9</v>
      </c>
      <c r="AE43" s="19">
        <f t="shared" si="8"/>
        <v>12</v>
      </c>
      <c r="AF43" s="37">
        <f t="shared" si="68"/>
        <v>934</v>
      </c>
    </row>
    <row r="44" s="2" customFormat="1" ht="14.25" spans="1:32">
      <c r="A44" s="18">
        <v>52</v>
      </c>
      <c r="B44" s="19" t="str">
        <f>VLOOKUP($K44,[1]房源明细!$B:$P,5,FALSE)</f>
        <v>丁雷</v>
      </c>
      <c r="C44" s="19" t="s">
        <v>114</v>
      </c>
      <c r="D44" s="19">
        <f>VLOOKUP($K44,[1]房源明细!$B:$P,11,FALSE)</f>
        <v>1</v>
      </c>
      <c r="E44" s="19">
        <f>VLOOKUP($K44,[1]房源明细!$B:$P,12,FALSE)</f>
        <v>1</v>
      </c>
      <c r="F44" s="19">
        <f>VLOOKUP($K44,[1]房源明细!$B:$P,13,FALSE)</f>
        <v>0</v>
      </c>
      <c r="G44" s="19">
        <f>VLOOKUP($K44,[1]房源明细!$B:$P,14,FALSE)</f>
        <v>0</v>
      </c>
      <c r="H44" s="19">
        <f>VLOOKUP($K44,[1]房源明细!$B:$P,15,FALSE)</f>
        <v>0</v>
      </c>
      <c r="I44" s="28">
        <f>VLOOKUP($K44,[1]房源明细!$B:$P,3,FALSE)</f>
        <v>43003</v>
      </c>
      <c r="J44" s="19"/>
      <c r="K44" s="29" t="s">
        <v>115</v>
      </c>
      <c r="L44" s="19">
        <f>VLOOKUP($K44,[1]房源明细!$B:$P,2,FALSE)</f>
        <v>57.36</v>
      </c>
      <c r="M44" s="19"/>
      <c r="N44" s="19">
        <f t="shared" ref="N44:Q44" si="85">E44*16</f>
        <v>16</v>
      </c>
      <c r="O44" s="19">
        <f t="shared" si="85"/>
        <v>0</v>
      </c>
      <c r="P44" s="19">
        <f t="shared" si="85"/>
        <v>0</v>
      </c>
      <c r="Q44" s="19">
        <f t="shared" si="85"/>
        <v>0</v>
      </c>
      <c r="R44" s="19">
        <f>[1]房源明细!J57</f>
        <v>4.57</v>
      </c>
      <c r="S44" s="19">
        <f t="shared" ref="S44:V44" si="86">IF($L44&gt;N44,N44,$L44)</f>
        <v>16</v>
      </c>
      <c r="T44" s="19">
        <f t="shared" si="86"/>
        <v>0</v>
      </c>
      <c r="U44" s="19">
        <f t="shared" si="86"/>
        <v>0</v>
      </c>
      <c r="V44" s="19">
        <f t="shared" si="86"/>
        <v>0</v>
      </c>
      <c r="W44" s="19">
        <f>VLOOKUP($K44,[1]房源明细!$B:$P,10,FALSE)</f>
        <v>224</v>
      </c>
      <c r="X44" s="19">
        <f>IF(DATEDIF(I44,$X$2,"m")&gt;12,12,DATEDIF(I44,$X$2,"m"))</f>
        <v>12</v>
      </c>
      <c r="Y44" s="19">
        <f t="shared" si="2"/>
        <v>2688</v>
      </c>
      <c r="Z44" s="35">
        <f t="shared" si="3"/>
        <v>65.808</v>
      </c>
      <c r="AA44" s="35">
        <f t="shared" si="4"/>
        <v>0</v>
      </c>
      <c r="AB44" s="36">
        <f t="shared" si="5"/>
        <v>0</v>
      </c>
      <c r="AC44" s="35">
        <f t="shared" si="6"/>
        <v>0</v>
      </c>
      <c r="AD44" s="35">
        <f t="shared" si="7"/>
        <v>65.8</v>
      </c>
      <c r="AE44" s="19">
        <f t="shared" si="8"/>
        <v>12</v>
      </c>
      <c r="AF44" s="37">
        <f t="shared" si="68"/>
        <v>789</v>
      </c>
    </row>
    <row r="45" s="2" customFormat="1" ht="35" customHeight="1" spans="1:32">
      <c r="A45" s="18">
        <v>53</v>
      </c>
      <c r="B45" s="19" t="str">
        <f>VLOOKUP($K45,[1]房源明细!$B:$P,5,FALSE)</f>
        <v>李佳琴</v>
      </c>
      <c r="C45" s="19" t="s">
        <v>116</v>
      </c>
      <c r="D45" s="19">
        <f>VLOOKUP($K45,[1]房源明细!$B:$P,11,FALSE)</f>
        <v>2</v>
      </c>
      <c r="E45" s="19">
        <f>VLOOKUP($K45,[1]房源明细!$B:$P,12,FALSE)</f>
        <v>0</v>
      </c>
      <c r="F45" s="19">
        <f>VLOOKUP($K45,[1]房源明细!$B:$P,13,FALSE)</f>
        <v>0</v>
      </c>
      <c r="G45" s="19">
        <f>VLOOKUP($K45,[1]房源明细!$B:$P,14,FALSE)</f>
        <v>2</v>
      </c>
      <c r="H45" s="19">
        <f>VLOOKUP($K45,[1]房源明细!$B:$P,15,FALSE)</f>
        <v>0</v>
      </c>
      <c r="I45" s="28">
        <f>VLOOKUP($K45,[1]房源明细!$B:$P,3,FALSE)</f>
        <v>43424</v>
      </c>
      <c r="J45" s="19"/>
      <c r="K45" s="29" t="s">
        <v>117</v>
      </c>
      <c r="L45" s="19">
        <f>VLOOKUP($K45,[1]房源明细!$B:$P,2,FALSE)</f>
        <v>56.04</v>
      </c>
      <c r="M45" s="19"/>
      <c r="N45" s="19">
        <f t="shared" ref="N45:Q45" si="87">E45*16</f>
        <v>0</v>
      </c>
      <c r="O45" s="19">
        <f t="shared" si="87"/>
        <v>0</v>
      </c>
      <c r="P45" s="19">
        <f t="shared" si="87"/>
        <v>32</v>
      </c>
      <c r="Q45" s="19">
        <f t="shared" si="87"/>
        <v>0</v>
      </c>
      <c r="R45" s="19">
        <f>[1]房源明细!J58</f>
        <v>4.57</v>
      </c>
      <c r="S45" s="19">
        <f t="shared" ref="S45:V45" si="88">IF($L45&gt;N45,N45,$L45)</f>
        <v>0</v>
      </c>
      <c r="T45" s="19">
        <f t="shared" si="88"/>
        <v>0</v>
      </c>
      <c r="U45" s="19">
        <f t="shared" si="88"/>
        <v>32</v>
      </c>
      <c r="V45" s="19">
        <f t="shared" si="88"/>
        <v>0</v>
      </c>
      <c r="W45" s="19">
        <f>VLOOKUP($K45,[1]房源明细!$B:$P,10,FALSE)</f>
        <v>219</v>
      </c>
      <c r="X45" s="19">
        <f>IF(DATEDIF(I45,$X$2,"m")&gt;12,12,DATEDIF(I45,$X$2,"m"))</f>
        <v>12</v>
      </c>
      <c r="Y45" s="19">
        <f t="shared" si="2"/>
        <v>2628</v>
      </c>
      <c r="Z45" s="35">
        <f t="shared" si="3"/>
        <v>0</v>
      </c>
      <c r="AA45" s="35">
        <f t="shared" si="4"/>
        <v>0</v>
      </c>
      <c r="AB45" s="36">
        <f t="shared" si="5"/>
        <v>43.872</v>
      </c>
      <c r="AC45" s="35">
        <f t="shared" si="6"/>
        <v>0</v>
      </c>
      <c r="AD45" s="35">
        <f t="shared" si="7"/>
        <v>43.87</v>
      </c>
      <c r="AE45" s="19">
        <f t="shared" si="8"/>
        <v>12</v>
      </c>
      <c r="AF45" s="37">
        <f t="shared" si="68"/>
        <v>526</v>
      </c>
    </row>
    <row r="46" s="2" customFormat="1" ht="31" customHeight="1" spans="1:32">
      <c r="A46" s="18">
        <v>56</v>
      </c>
      <c r="B46" s="19" t="str">
        <f>VLOOKUP($K46,[1]房源明细!$B:$P,5,FALSE)</f>
        <v>吴红梅（去世）</v>
      </c>
      <c r="C46" s="19" t="s">
        <v>118</v>
      </c>
      <c r="D46" s="19">
        <f>VLOOKUP($K46,[1]房源明细!$B:$P,11,FALSE)</f>
        <v>4</v>
      </c>
      <c r="E46" s="19">
        <f>VLOOKUP($K46,[1]房源明细!$B:$P,12,FALSE)</f>
        <v>0</v>
      </c>
      <c r="F46" s="19">
        <f>VLOOKUP($K46,[1]房源明细!$B:$P,13,FALSE)</f>
        <v>0</v>
      </c>
      <c r="G46" s="19">
        <f>VLOOKUP($K46,[1]房源明细!$B:$P,14,FALSE)</f>
        <v>4</v>
      </c>
      <c r="H46" s="19">
        <f>VLOOKUP($K46,[1]房源明细!$B:$P,15,FALSE)</f>
        <v>0</v>
      </c>
      <c r="I46" s="28">
        <f>VLOOKUP($K46,[1]房源明细!$B:$P,3,FALSE)</f>
        <v>43006</v>
      </c>
      <c r="J46" s="19"/>
      <c r="K46" s="29" t="s">
        <v>119</v>
      </c>
      <c r="L46" s="19">
        <f>VLOOKUP($K46,[1]房源明细!$B:$P,2,FALSE)</f>
        <v>57.36</v>
      </c>
      <c r="M46" s="19"/>
      <c r="N46" s="19">
        <f t="shared" ref="N46:Q46" si="89">E46*16</f>
        <v>0</v>
      </c>
      <c r="O46" s="19">
        <f t="shared" si="89"/>
        <v>0</v>
      </c>
      <c r="P46" s="19">
        <f t="shared" si="89"/>
        <v>64</v>
      </c>
      <c r="Q46" s="19">
        <f t="shared" si="89"/>
        <v>0</v>
      </c>
      <c r="R46" s="19">
        <f>[1]房源明细!J61</f>
        <v>4.57</v>
      </c>
      <c r="S46" s="19">
        <f t="shared" ref="S46:V46" si="90">IF($L46&gt;N46,N46,$L46)</f>
        <v>0</v>
      </c>
      <c r="T46" s="19">
        <f t="shared" si="90"/>
        <v>0</v>
      </c>
      <c r="U46" s="19">
        <f t="shared" si="90"/>
        <v>57.36</v>
      </c>
      <c r="V46" s="19">
        <f t="shared" si="90"/>
        <v>0</v>
      </c>
      <c r="W46" s="19">
        <f>VLOOKUP($K46,[1]房源明细!$B:$P,10,FALSE)</f>
        <v>224</v>
      </c>
      <c r="X46" s="19">
        <f>IF(DATEDIF(I46,$X$2,"m")&gt;12,12,DATEDIF(I46,$X$2,"m"))</f>
        <v>12</v>
      </c>
      <c r="Y46" s="19">
        <f t="shared" si="2"/>
        <v>2688</v>
      </c>
      <c r="Z46" s="35">
        <f t="shared" si="3"/>
        <v>0</v>
      </c>
      <c r="AA46" s="35">
        <f t="shared" si="4"/>
        <v>0</v>
      </c>
      <c r="AB46" s="36">
        <f t="shared" si="5"/>
        <v>78.64056</v>
      </c>
      <c r="AC46" s="35">
        <f t="shared" si="6"/>
        <v>0</v>
      </c>
      <c r="AD46" s="35">
        <f t="shared" si="7"/>
        <v>78.64</v>
      </c>
      <c r="AE46" s="19">
        <f t="shared" si="8"/>
        <v>12</v>
      </c>
      <c r="AF46" s="37">
        <f t="shared" si="68"/>
        <v>943</v>
      </c>
    </row>
    <row r="47" s="2" customFormat="1" ht="14.25" spans="1:32">
      <c r="A47" s="18">
        <v>58</v>
      </c>
      <c r="B47" s="19" t="str">
        <f>VLOOKUP($K47,[1]房源明细!$B:$P,5,FALSE)</f>
        <v>洪水生</v>
      </c>
      <c r="C47" s="19" t="s">
        <v>84</v>
      </c>
      <c r="D47" s="19">
        <f>VLOOKUP($K47,[1]房源明细!$B:$P,11,FALSE)</f>
        <v>2</v>
      </c>
      <c r="E47" s="19">
        <f>VLOOKUP($K47,[1]房源明细!$B:$P,12,FALSE)</f>
        <v>2</v>
      </c>
      <c r="F47" s="19">
        <f>VLOOKUP($K47,[1]房源明细!$B:$P,13,FALSE)</f>
        <v>0</v>
      </c>
      <c r="G47" s="19">
        <f>VLOOKUP($K47,[1]房源明细!$B:$P,14,FALSE)</f>
        <v>0</v>
      </c>
      <c r="H47" s="19">
        <f>VLOOKUP($K47,[1]房源明细!$B:$P,15,FALSE)</f>
        <v>0</v>
      </c>
      <c r="I47" s="28">
        <f>VLOOKUP($K47,[1]房源明细!$B:$P,3,FALSE)</f>
        <v>43034</v>
      </c>
      <c r="J47" s="19"/>
      <c r="K47" s="29" t="s">
        <v>120</v>
      </c>
      <c r="L47" s="19">
        <f>VLOOKUP($K47,[1]房源明细!$B:$P,2,FALSE)</f>
        <v>56.05</v>
      </c>
      <c r="M47" s="19"/>
      <c r="N47" s="19">
        <f t="shared" ref="N47:Q47" si="91">E47*16</f>
        <v>32</v>
      </c>
      <c r="O47" s="19">
        <f t="shared" si="91"/>
        <v>0</v>
      </c>
      <c r="P47" s="19">
        <f t="shared" si="91"/>
        <v>0</v>
      </c>
      <c r="Q47" s="19">
        <f t="shared" si="91"/>
        <v>0</v>
      </c>
      <c r="R47" s="19">
        <f>[1]房源明细!J63</f>
        <v>4.57</v>
      </c>
      <c r="S47" s="19">
        <f t="shared" ref="S47:V47" si="92">IF($L47&gt;N47,N47,$L47)</f>
        <v>32</v>
      </c>
      <c r="T47" s="19">
        <f t="shared" si="92"/>
        <v>0</v>
      </c>
      <c r="U47" s="19">
        <f t="shared" si="92"/>
        <v>0</v>
      </c>
      <c r="V47" s="19">
        <f t="shared" si="92"/>
        <v>0</v>
      </c>
      <c r="W47" s="19">
        <f>VLOOKUP($K47,[1]房源明细!$B:$P,10,FALSE)</f>
        <v>207</v>
      </c>
      <c r="X47" s="19">
        <f>IF(DATEDIF(I47,$X$2,"m")&gt;12,12,DATEDIF(I47,$X$2,"m"))</f>
        <v>12</v>
      </c>
      <c r="Y47" s="19">
        <f t="shared" si="2"/>
        <v>2484</v>
      </c>
      <c r="Z47" s="35">
        <f t="shared" si="3"/>
        <v>131.616</v>
      </c>
      <c r="AA47" s="35">
        <f t="shared" si="4"/>
        <v>0</v>
      </c>
      <c r="AB47" s="36">
        <f t="shared" si="5"/>
        <v>0</v>
      </c>
      <c r="AC47" s="35">
        <f t="shared" si="6"/>
        <v>0</v>
      </c>
      <c r="AD47" s="35">
        <f t="shared" si="7"/>
        <v>131.61</v>
      </c>
      <c r="AE47" s="19">
        <f t="shared" si="8"/>
        <v>12</v>
      </c>
      <c r="AF47" s="37">
        <f t="shared" si="68"/>
        <v>1579</v>
      </c>
    </row>
    <row r="48" s="2" customFormat="1" ht="14.25" spans="1:32">
      <c r="A48" s="18">
        <v>59</v>
      </c>
      <c r="B48" s="19" t="str">
        <f>VLOOKUP($K48,[1]房源明细!$B:$P,5,FALSE)</f>
        <v>黄福星</v>
      </c>
      <c r="C48" s="19" t="s">
        <v>121</v>
      </c>
      <c r="D48" s="19">
        <f>VLOOKUP($K48,[1]房源明细!$B:$P,11,FALSE)</f>
        <v>3</v>
      </c>
      <c r="E48" s="19">
        <f>VLOOKUP($K48,[1]房源明细!$B:$P,12,FALSE)</f>
        <v>0</v>
      </c>
      <c r="F48" s="19">
        <f>VLOOKUP($K48,[1]房源明细!$B:$P,13,FALSE)</f>
        <v>0</v>
      </c>
      <c r="G48" s="19">
        <f>VLOOKUP($K48,[1]房源明细!$B:$P,14,FALSE)</f>
        <v>3</v>
      </c>
      <c r="H48" s="19">
        <f>VLOOKUP($K48,[1]房源明细!$B:$P,15,FALSE)</f>
        <v>0</v>
      </c>
      <c r="I48" s="28">
        <f>VLOOKUP($K48,[1]房源明细!$B:$P,3,FALSE)</f>
        <v>43423</v>
      </c>
      <c r="J48" s="19"/>
      <c r="K48" s="29" t="s">
        <v>122</v>
      </c>
      <c r="L48" s="19">
        <f>VLOOKUP($K48,[1]房源明细!$B:$P,2,FALSE)</f>
        <v>56.82</v>
      </c>
      <c r="M48" s="19"/>
      <c r="N48" s="19">
        <f t="shared" ref="N48:Q48" si="93">E48*16</f>
        <v>0</v>
      </c>
      <c r="O48" s="19">
        <f t="shared" si="93"/>
        <v>0</v>
      </c>
      <c r="P48" s="19">
        <f t="shared" si="93"/>
        <v>48</v>
      </c>
      <c r="Q48" s="19">
        <f t="shared" si="93"/>
        <v>0</v>
      </c>
      <c r="R48" s="19">
        <f>[1]房源明细!J64</f>
        <v>4.57</v>
      </c>
      <c r="S48" s="19">
        <f t="shared" ref="S48:V48" si="94">IF($L48&gt;N48,N48,$L48)</f>
        <v>0</v>
      </c>
      <c r="T48" s="19">
        <f t="shared" si="94"/>
        <v>0</v>
      </c>
      <c r="U48" s="19">
        <f t="shared" si="94"/>
        <v>48</v>
      </c>
      <c r="V48" s="19">
        <f t="shared" si="94"/>
        <v>0</v>
      </c>
      <c r="W48" s="19">
        <f>VLOOKUP($K48,[1]房源明细!$B:$P,10,FALSE)</f>
        <v>210</v>
      </c>
      <c r="X48" s="19">
        <f>IF(DATEDIF(I48,$X$2,"m")&gt;12,12,DATEDIF(I48,$X$2,"m"))</f>
        <v>12</v>
      </c>
      <c r="Y48" s="19">
        <f t="shared" si="2"/>
        <v>2520</v>
      </c>
      <c r="Z48" s="35">
        <f t="shared" si="3"/>
        <v>0</v>
      </c>
      <c r="AA48" s="35">
        <f t="shared" si="4"/>
        <v>0</v>
      </c>
      <c r="AB48" s="36">
        <f t="shared" si="5"/>
        <v>65.808</v>
      </c>
      <c r="AC48" s="35">
        <f t="shared" si="6"/>
        <v>0</v>
      </c>
      <c r="AD48" s="35">
        <f t="shared" si="7"/>
        <v>65.8</v>
      </c>
      <c r="AE48" s="19">
        <f t="shared" si="8"/>
        <v>12</v>
      </c>
      <c r="AF48" s="37">
        <f t="shared" si="68"/>
        <v>789</v>
      </c>
    </row>
    <row r="49" s="2" customFormat="1" ht="14.25" spans="1:32">
      <c r="A49" s="18">
        <v>60</v>
      </c>
      <c r="B49" s="19" t="str">
        <f>VLOOKUP($K49,[1]房源明细!$B:$P,5,FALSE)</f>
        <v>郭洪涛</v>
      </c>
      <c r="C49" s="19" t="s">
        <v>123</v>
      </c>
      <c r="D49" s="19">
        <f>VLOOKUP($K49,[1]房源明细!$B:$P,11,FALSE)</f>
        <v>1</v>
      </c>
      <c r="E49" s="19">
        <f>VLOOKUP($K49,[1]房源明细!$B:$P,12,FALSE)</f>
        <v>1</v>
      </c>
      <c r="F49" s="19">
        <f>VLOOKUP($K49,[1]房源明细!$B:$P,13,FALSE)</f>
        <v>0</v>
      </c>
      <c r="G49" s="19">
        <f>VLOOKUP($K49,[1]房源明细!$B:$P,14,FALSE)</f>
        <v>0</v>
      </c>
      <c r="H49" s="19">
        <f>VLOOKUP($K49,[1]房源明细!$B:$P,15,FALSE)</f>
        <v>0</v>
      </c>
      <c r="I49" s="28">
        <f>VLOOKUP($K49,[1]房源明细!$B:$P,3,FALSE)</f>
        <v>43000</v>
      </c>
      <c r="J49" s="19"/>
      <c r="K49" s="29" t="s">
        <v>124</v>
      </c>
      <c r="L49" s="19">
        <f>VLOOKUP($K49,[1]房源明细!$B:$P,2,FALSE)</f>
        <v>57.36</v>
      </c>
      <c r="M49" s="19"/>
      <c r="N49" s="19">
        <f t="shared" ref="N49:Q49" si="95">E49*16</f>
        <v>16</v>
      </c>
      <c r="O49" s="19">
        <f t="shared" si="95"/>
        <v>0</v>
      </c>
      <c r="P49" s="19">
        <f t="shared" si="95"/>
        <v>0</v>
      </c>
      <c r="Q49" s="19">
        <f t="shared" si="95"/>
        <v>0</v>
      </c>
      <c r="R49" s="19">
        <f>[1]房源明细!J65</f>
        <v>4.57</v>
      </c>
      <c r="S49" s="19">
        <f t="shared" ref="S49:V49" si="96">IF($L49&gt;N49,N49,$L49)</f>
        <v>16</v>
      </c>
      <c r="T49" s="19">
        <f t="shared" si="96"/>
        <v>0</v>
      </c>
      <c r="U49" s="19">
        <f t="shared" si="96"/>
        <v>0</v>
      </c>
      <c r="V49" s="19">
        <f t="shared" si="96"/>
        <v>0</v>
      </c>
      <c r="W49" s="19">
        <f>VLOOKUP($K49,[1]房源明细!$B:$P,10,FALSE)</f>
        <v>212</v>
      </c>
      <c r="X49" s="19">
        <f>IF(DATEDIF(I49,$X$2,"m")&gt;12,12,DATEDIF(I49,$X$2,"m"))</f>
        <v>12</v>
      </c>
      <c r="Y49" s="19">
        <f t="shared" si="2"/>
        <v>2544</v>
      </c>
      <c r="Z49" s="35">
        <f t="shared" si="3"/>
        <v>65.808</v>
      </c>
      <c r="AA49" s="35">
        <f t="shared" si="4"/>
        <v>0</v>
      </c>
      <c r="AB49" s="36">
        <f t="shared" si="5"/>
        <v>0</v>
      </c>
      <c r="AC49" s="35">
        <f t="shared" si="6"/>
        <v>0</v>
      </c>
      <c r="AD49" s="35">
        <f t="shared" si="7"/>
        <v>65.8</v>
      </c>
      <c r="AE49" s="19">
        <f t="shared" si="8"/>
        <v>12</v>
      </c>
      <c r="AF49" s="37">
        <f t="shared" si="68"/>
        <v>789</v>
      </c>
    </row>
    <row r="50" s="2" customFormat="1" ht="14.25" spans="1:32">
      <c r="A50" s="18">
        <v>64</v>
      </c>
      <c r="B50" s="19" t="str">
        <f>VLOOKUP($K50,[1]房源明细!$B:$P,5,FALSE)</f>
        <v>胡望华</v>
      </c>
      <c r="C50" s="19" t="s">
        <v>125</v>
      </c>
      <c r="D50" s="19">
        <f>VLOOKUP($K50,[1]房源明细!$B:$P,11,FALSE)</f>
        <v>2</v>
      </c>
      <c r="E50" s="19">
        <f>VLOOKUP($K50,[1]房源明细!$B:$P,12,FALSE)</f>
        <v>1</v>
      </c>
      <c r="F50" s="19">
        <f>VLOOKUP($K50,[1]房源明细!$B:$P,13,FALSE)</f>
        <v>0</v>
      </c>
      <c r="G50" s="19">
        <f>VLOOKUP($K50,[1]房源明细!$B:$P,14,FALSE)</f>
        <v>0</v>
      </c>
      <c r="H50" s="19">
        <f>VLOOKUP($K50,[1]房源明细!$B:$P,15,FALSE)</f>
        <v>0</v>
      </c>
      <c r="I50" s="28">
        <f>VLOOKUP($K50,[1]房源明细!$B:$P,3,FALSE)</f>
        <v>43105</v>
      </c>
      <c r="J50" s="19"/>
      <c r="K50" s="29" t="s">
        <v>126</v>
      </c>
      <c r="L50" s="19">
        <f>VLOOKUP($K50,[1]房源明细!$B:$P,2,FALSE)</f>
        <v>57.36</v>
      </c>
      <c r="M50" s="19"/>
      <c r="N50" s="19">
        <f t="shared" ref="N50:Q50" si="97">E50*16</f>
        <v>16</v>
      </c>
      <c r="O50" s="19">
        <f t="shared" si="97"/>
        <v>0</v>
      </c>
      <c r="P50" s="19">
        <f t="shared" si="97"/>
        <v>0</v>
      </c>
      <c r="Q50" s="19">
        <f t="shared" si="97"/>
        <v>0</v>
      </c>
      <c r="R50" s="19">
        <f>[1]房源明细!J69</f>
        <v>4.57</v>
      </c>
      <c r="S50" s="19">
        <f t="shared" ref="S50:V50" si="98">IF($L50&gt;N50,N50,$L50)</f>
        <v>16</v>
      </c>
      <c r="T50" s="19">
        <f t="shared" si="98"/>
        <v>0</v>
      </c>
      <c r="U50" s="19">
        <f t="shared" si="98"/>
        <v>0</v>
      </c>
      <c r="V50" s="19">
        <f t="shared" si="98"/>
        <v>0</v>
      </c>
      <c r="W50" s="19">
        <f>VLOOKUP($K50,[1]房源明细!$B:$P,10,FALSE)</f>
        <v>212</v>
      </c>
      <c r="X50" s="19">
        <f>IF(DATEDIF(I50,$X$2,"m")&gt;12,12,DATEDIF(I50,$X$2,"m"))</f>
        <v>12</v>
      </c>
      <c r="Y50" s="19">
        <f t="shared" si="2"/>
        <v>2544</v>
      </c>
      <c r="Z50" s="35">
        <f t="shared" si="3"/>
        <v>65.808</v>
      </c>
      <c r="AA50" s="35">
        <f t="shared" si="4"/>
        <v>0</v>
      </c>
      <c r="AB50" s="36">
        <f t="shared" si="5"/>
        <v>0</v>
      </c>
      <c r="AC50" s="35">
        <f t="shared" si="6"/>
        <v>0</v>
      </c>
      <c r="AD50" s="35">
        <f t="shared" si="7"/>
        <v>65.8</v>
      </c>
      <c r="AE50" s="19">
        <f t="shared" si="8"/>
        <v>12</v>
      </c>
      <c r="AF50" s="37">
        <f t="shared" si="68"/>
        <v>789</v>
      </c>
    </row>
    <row r="51" s="2" customFormat="1" ht="14.25" spans="1:32">
      <c r="A51" s="18">
        <v>65</v>
      </c>
      <c r="B51" s="19" t="str">
        <f>VLOOKUP($K51,[1]房源明细!$B:$P,5,FALSE)</f>
        <v>蒋春华</v>
      </c>
      <c r="C51" s="19" t="s">
        <v>92</v>
      </c>
      <c r="D51" s="19">
        <f>VLOOKUP($K51,[1]房源明细!$B:$P,11,FALSE)</f>
        <v>2</v>
      </c>
      <c r="E51" s="19">
        <f>VLOOKUP($K51,[1]房源明细!$B:$P,12,FALSE)</f>
        <v>1</v>
      </c>
      <c r="F51" s="19">
        <f>VLOOKUP($K51,[1]房源明细!$B:$P,13,FALSE)</f>
        <v>0</v>
      </c>
      <c r="G51" s="19">
        <f>VLOOKUP($K51,[1]房源明细!$B:$P,14,FALSE)</f>
        <v>0</v>
      </c>
      <c r="H51" s="19">
        <f>VLOOKUP($K51,[1]房源明细!$B:$P,15,FALSE)</f>
        <v>0</v>
      </c>
      <c r="I51" s="28">
        <f>VLOOKUP($K51,[1]房源明细!$B:$P,3,FALSE)</f>
        <v>42986</v>
      </c>
      <c r="J51" s="19"/>
      <c r="K51" s="29" t="s">
        <v>127</v>
      </c>
      <c r="L51" s="19">
        <f>VLOOKUP($K51,[1]房源明细!$B:$P,2,FALSE)</f>
        <v>56.04</v>
      </c>
      <c r="M51" s="19"/>
      <c r="N51" s="19">
        <f t="shared" ref="N51:Q51" si="99">E51*16</f>
        <v>16</v>
      </c>
      <c r="O51" s="19">
        <f t="shared" si="99"/>
        <v>0</v>
      </c>
      <c r="P51" s="19">
        <f t="shared" si="99"/>
        <v>0</v>
      </c>
      <c r="Q51" s="19">
        <f t="shared" si="99"/>
        <v>0</v>
      </c>
      <c r="R51" s="19">
        <f>[1]房源明细!J70</f>
        <v>4.57</v>
      </c>
      <c r="S51" s="19">
        <f t="shared" ref="S51:V51" si="100">IF($L51&gt;N51,N51,$L51)</f>
        <v>16</v>
      </c>
      <c r="T51" s="19">
        <f t="shared" si="100"/>
        <v>0</v>
      </c>
      <c r="U51" s="19">
        <f t="shared" si="100"/>
        <v>0</v>
      </c>
      <c r="V51" s="19">
        <f t="shared" si="100"/>
        <v>0</v>
      </c>
      <c r="W51" s="19">
        <f>VLOOKUP($K51,[1]房源明细!$B:$P,10,FALSE)</f>
        <v>208</v>
      </c>
      <c r="X51" s="19">
        <f>IF(DATEDIF(I51,$X$2,"m")&gt;12,12,DATEDIF(I51,$X$2,"m"))</f>
        <v>12</v>
      </c>
      <c r="Y51" s="19">
        <f t="shared" si="2"/>
        <v>2496</v>
      </c>
      <c r="Z51" s="35">
        <f t="shared" si="3"/>
        <v>65.808</v>
      </c>
      <c r="AA51" s="35">
        <f t="shared" si="4"/>
        <v>0</v>
      </c>
      <c r="AB51" s="36">
        <f t="shared" si="5"/>
        <v>0</v>
      </c>
      <c r="AC51" s="35">
        <f t="shared" si="6"/>
        <v>0</v>
      </c>
      <c r="AD51" s="35">
        <f t="shared" si="7"/>
        <v>65.8</v>
      </c>
      <c r="AE51" s="19">
        <f t="shared" si="8"/>
        <v>12</v>
      </c>
      <c r="AF51" s="37">
        <f t="shared" si="68"/>
        <v>789</v>
      </c>
    </row>
    <row r="52" s="2" customFormat="1" ht="14.25" spans="1:32">
      <c r="A52" s="18">
        <v>66</v>
      </c>
      <c r="B52" s="19" t="str">
        <f>VLOOKUP($K52,[1]房源明细!$B:$P,5,FALSE)</f>
        <v>李凤娇</v>
      </c>
      <c r="C52" s="19" t="s">
        <v>128</v>
      </c>
      <c r="D52" s="19">
        <f>VLOOKUP($K52,[1]房源明细!$B:$P,11,FALSE)</f>
        <v>2</v>
      </c>
      <c r="E52" s="19">
        <f>VLOOKUP($K52,[1]房源明细!$B:$P,12,FALSE)</f>
        <v>0</v>
      </c>
      <c r="F52" s="19">
        <f>VLOOKUP($K52,[1]房源明细!$B:$P,13,FALSE)</f>
        <v>0</v>
      </c>
      <c r="G52" s="19">
        <f>VLOOKUP($K52,[1]房源明细!$B:$P,14,FALSE)</f>
        <v>2</v>
      </c>
      <c r="H52" s="19">
        <f>VLOOKUP($K52,[1]房源明细!$B:$P,15,FALSE)</f>
        <v>0</v>
      </c>
      <c r="I52" s="28">
        <f>VLOOKUP($K52,[1]房源明细!$B:$P,3,FALSE)</f>
        <v>43048</v>
      </c>
      <c r="J52" s="19"/>
      <c r="K52" s="29" t="s">
        <v>129</v>
      </c>
      <c r="L52" s="19">
        <f>VLOOKUP($K52,[1]房源明细!$B:$P,2,FALSE)</f>
        <v>56.05</v>
      </c>
      <c r="M52" s="19"/>
      <c r="N52" s="19">
        <f t="shared" ref="N52:Q52" si="101">E52*16</f>
        <v>0</v>
      </c>
      <c r="O52" s="19">
        <f t="shared" si="101"/>
        <v>0</v>
      </c>
      <c r="P52" s="19">
        <f t="shared" si="101"/>
        <v>32</v>
      </c>
      <c r="Q52" s="19">
        <f t="shared" si="101"/>
        <v>0</v>
      </c>
      <c r="R52" s="19">
        <f>[1]房源明细!J71</f>
        <v>4.57</v>
      </c>
      <c r="S52" s="19">
        <f t="shared" ref="S52:V52" si="102">IF($L52&gt;N52,N52,$L52)</f>
        <v>0</v>
      </c>
      <c r="T52" s="19">
        <f t="shared" si="102"/>
        <v>0</v>
      </c>
      <c r="U52" s="19">
        <f t="shared" si="102"/>
        <v>32</v>
      </c>
      <c r="V52" s="19">
        <f t="shared" si="102"/>
        <v>0</v>
      </c>
      <c r="W52" s="19">
        <f>VLOOKUP($K52,[1]房源明细!$B:$P,10,FALSE)</f>
        <v>209</v>
      </c>
      <c r="X52" s="19">
        <f>IF(DATEDIF(I52,$X$2,"m")&gt;12,12,DATEDIF(I52,$X$2,"m"))</f>
        <v>12</v>
      </c>
      <c r="Y52" s="19">
        <f t="shared" si="2"/>
        <v>2508</v>
      </c>
      <c r="Z52" s="35">
        <f t="shared" si="3"/>
        <v>0</v>
      </c>
      <c r="AA52" s="35">
        <f t="shared" si="4"/>
        <v>0</v>
      </c>
      <c r="AB52" s="36">
        <f t="shared" si="5"/>
        <v>43.872</v>
      </c>
      <c r="AC52" s="35">
        <f t="shared" si="6"/>
        <v>0</v>
      </c>
      <c r="AD52" s="35">
        <f t="shared" si="7"/>
        <v>43.87</v>
      </c>
      <c r="AE52" s="19">
        <f t="shared" si="8"/>
        <v>12</v>
      </c>
      <c r="AF52" s="37">
        <f t="shared" si="68"/>
        <v>526</v>
      </c>
    </row>
    <row r="53" s="2" customFormat="1" ht="14.25" spans="1:32">
      <c r="A53" s="18">
        <v>67</v>
      </c>
      <c r="B53" s="19" t="str">
        <f>VLOOKUP($K53,[1]房源明细!$B:$P,5,FALSE)</f>
        <v>万仙</v>
      </c>
      <c r="C53" s="19" t="s">
        <v>130</v>
      </c>
      <c r="D53" s="19">
        <f>VLOOKUP($K53,[1]房源明细!$B:$P,11,FALSE)</f>
        <v>3</v>
      </c>
      <c r="E53" s="19">
        <f>VLOOKUP($K53,[1]房源明细!$B:$P,12,FALSE)</f>
        <v>0</v>
      </c>
      <c r="F53" s="19">
        <f>VLOOKUP($K53,[1]房源明细!$B:$P,13,FALSE)</f>
        <v>0</v>
      </c>
      <c r="G53" s="19">
        <f>VLOOKUP($K53,[1]房源明细!$B:$P,14,FALSE)</f>
        <v>3</v>
      </c>
      <c r="H53" s="19">
        <f>VLOOKUP($K53,[1]房源明细!$B:$P,15,FALSE)</f>
        <v>0</v>
      </c>
      <c r="I53" s="28">
        <f>VLOOKUP($K53,[1]房源明细!$B:$P,3,FALSE)</f>
        <v>43369</v>
      </c>
      <c r="J53" s="19"/>
      <c r="K53" s="29" t="s">
        <v>131</v>
      </c>
      <c r="L53" s="19">
        <f>VLOOKUP($K53,[1]房源明细!$B:$P,2,FALSE)</f>
        <v>56.82</v>
      </c>
      <c r="M53" s="19"/>
      <c r="N53" s="19">
        <f t="shared" ref="N53:Q53" si="103">E53*16</f>
        <v>0</v>
      </c>
      <c r="O53" s="19">
        <f t="shared" si="103"/>
        <v>0</v>
      </c>
      <c r="P53" s="19">
        <f t="shared" si="103"/>
        <v>48</v>
      </c>
      <c r="Q53" s="19">
        <f t="shared" si="103"/>
        <v>0</v>
      </c>
      <c r="R53" s="19">
        <f>[1]房源明细!J72</f>
        <v>4.57</v>
      </c>
      <c r="S53" s="19">
        <f t="shared" ref="S53:V53" si="104">IF($L53&gt;N53,N53,$L53)</f>
        <v>0</v>
      </c>
      <c r="T53" s="19">
        <f t="shared" si="104"/>
        <v>0</v>
      </c>
      <c r="U53" s="19">
        <f t="shared" si="104"/>
        <v>48</v>
      </c>
      <c r="V53" s="19">
        <f t="shared" si="104"/>
        <v>0</v>
      </c>
      <c r="W53" s="19">
        <f>VLOOKUP($K53,[1]房源明细!$B:$P,10,FALSE)</f>
        <v>211</v>
      </c>
      <c r="X53" s="19">
        <f>IF(DATEDIF(I53,$X$2,"m")&gt;12,12,DATEDIF(I53,$X$2,"m"))</f>
        <v>12</v>
      </c>
      <c r="Y53" s="19">
        <f t="shared" si="2"/>
        <v>2532</v>
      </c>
      <c r="Z53" s="35">
        <f t="shared" si="3"/>
        <v>0</v>
      </c>
      <c r="AA53" s="35">
        <f t="shared" si="4"/>
        <v>0</v>
      </c>
      <c r="AB53" s="36">
        <f t="shared" si="5"/>
        <v>65.808</v>
      </c>
      <c r="AC53" s="35">
        <f t="shared" si="6"/>
        <v>0</v>
      </c>
      <c r="AD53" s="35">
        <f t="shared" si="7"/>
        <v>65.8</v>
      </c>
      <c r="AE53" s="19">
        <f t="shared" si="8"/>
        <v>12</v>
      </c>
      <c r="AF53" s="37">
        <f t="shared" si="68"/>
        <v>789</v>
      </c>
    </row>
    <row r="54" s="2" customFormat="1" ht="14.25" spans="1:32">
      <c r="A54" s="18">
        <v>68</v>
      </c>
      <c r="B54" s="19" t="str">
        <f>VLOOKUP($K54,[1]房源明细!$B:$P,5,FALSE)</f>
        <v>张平</v>
      </c>
      <c r="C54" s="19" t="s">
        <v>132</v>
      </c>
      <c r="D54" s="19">
        <f>VLOOKUP($K54,[1]房源明细!$B:$P,11,FALSE)</f>
        <v>2</v>
      </c>
      <c r="E54" s="19">
        <f>VLOOKUP($K54,[1]房源明细!$B:$P,12,FALSE)</f>
        <v>0</v>
      </c>
      <c r="F54" s="19">
        <f>VLOOKUP($K54,[1]房源明细!$B:$P,13,FALSE)</f>
        <v>0</v>
      </c>
      <c r="G54" s="19">
        <f>VLOOKUP($K54,[1]房源明细!$B:$P,14,FALSE)</f>
        <v>2</v>
      </c>
      <c r="H54" s="19">
        <f>VLOOKUP($K54,[1]房源明细!$B:$P,15,FALSE)</f>
        <v>0</v>
      </c>
      <c r="I54" s="28">
        <f>VLOOKUP($K54,[1]房源明细!$B:$P,3,FALSE)</f>
        <v>43108</v>
      </c>
      <c r="J54" s="19"/>
      <c r="K54" s="29" t="s">
        <v>133</v>
      </c>
      <c r="L54" s="19">
        <f>VLOOKUP($K54,[1]房源明细!$B:$P,2,FALSE)</f>
        <v>57.36</v>
      </c>
      <c r="M54" s="19"/>
      <c r="N54" s="19">
        <f t="shared" ref="N54:Q54" si="105">E54*16</f>
        <v>0</v>
      </c>
      <c r="O54" s="19">
        <f t="shared" si="105"/>
        <v>0</v>
      </c>
      <c r="P54" s="19">
        <f t="shared" si="105"/>
        <v>32</v>
      </c>
      <c r="Q54" s="19">
        <f t="shared" si="105"/>
        <v>0</v>
      </c>
      <c r="R54" s="19">
        <f>[1]房源明细!J73</f>
        <v>4.57</v>
      </c>
      <c r="S54" s="19">
        <f t="shared" ref="S54:V54" si="106">IF($L54&gt;N54,N54,$L54)</f>
        <v>0</v>
      </c>
      <c r="T54" s="19">
        <f t="shared" si="106"/>
        <v>0</v>
      </c>
      <c r="U54" s="19">
        <f t="shared" si="106"/>
        <v>32</v>
      </c>
      <c r="V54" s="19">
        <f t="shared" si="106"/>
        <v>0</v>
      </c>
      <c r="W54" s="19">
        <f>VLOOKUP($K54,[1]房源明细!$B:$P,10,FALSE)</f>
        <v>213</v>
      </c>
      <c r="X54" s="19">
        <f>IF(DATEDIF(I54,$X$2,"m")&gt;12,12,DATEDIF(I54,$X$2,"m"))</f>
        <v>12</v>
      </c>
      <c r="Y54" s="19">
        <f t="shared" si="2"/>
        <v>2556</v>
      </c>
      <c r="Z54" s="35">
        <f t="shared" si="3"/>
        <v>0</v>
      </c>
      <c r="AA54" s="35">
        <f t="shared" si="4"/>
        <v>0</v>
      </c>
      <c r="AB54" s="36">
        <f t="shared" si="5"/>
        <v>43.872</v>
      </c>
      <c r="AC54" s="35">
        <f t="shared" si="6"/>
        <v>0</v>
      </c>
      <c r="AD54" s="35">
        <f t="shared" si="7"/>
        <v>43.87</v>
      </c>
      <c r="AE54" s="19">
        <f t="shared" si="8"/>
        <v>12</v>
      </c>
      <c r="AF54" s="37">
        <f t="shared" si="68"/>
        <v>526</v>
      </c>
    </row>
    <row r="55" s="2" customFormat="1" ht="14.25" spans="1:32">
      <c r="A55" s="18">
        <v>69</v>
      </c>
      <c r="B55" s="19" t="str">
        <f>VLOOKUP($K55,[1]房源明细!$B:$P,5,FALSE)</f>
        <v>童西保</v>
      </c>
      <c r="C55" s="19" t="s">
        <v>112</v>
      </c>
      <c r="D55" s="19">
        <f>VLOOKUP($K55,[1]房源明细!$B:$P,11,FALSE)</f>
        <v>2</v>
      </c>
      <c r="E55" s="19">
        <f>VLOOKUP($K55,[1]房源明细!$B:$P,12,FALSE)</f>
        <v>0</v>
      </c>
      <c r="F55" s="19">
        <f>VLOOKUP($K55,[1]房源明细!$B:$P,13,FALSE)</f>
        <v>0</v>
      </c>
      <c r="G55" s="19">
        <f>VLOOKUP($K55,[1]房源明细!$B:$P,14,FALSE)</f>
        <v>2</v>
      </c>
      <c r="H55" s="19">
        <f>VLOOKUP($K55,[1]房源明细!$B:$P,15,FALSE)</f>
        <v>0</v>
      </c>
      <c r="I55" s="28">
        <f>VLOOKUP($K55,[1]房源明细!$B:$P,3,FALSE)</f>
        <v>42983</v>
      </c>
      <c r="J55" s="19"/>
      <c r="K55" s="29" t="s">
        <v>134</v>
      </c>
      <c r="L55" s="19">
        <f>VLOOKUP($K55,[1]房源明细!$B:$P,2,FALSE)</f>
        <v>56.04</v>
      </c>
      <c r="M55" s="19"/>
      <c r="N55" s="19">
        <f t="shared" ref="N55:Q55" si="107">E55*16</f>
        <v>0</v>
      </c>
      <c r="O55" s="19">
        <f t="shared" si="107"/>
        <v>0</v>
      </c>
      <c r="P55" s="19">
        <f t="shared" si="107"/>
        <v>32</v>
      </c>
      <c r="Q55" s="19">
        <f t="shared" si="107"/>
        <v>0</v>
      </c>
      <c r="R55" s="19">
        <f>[1]房源明细!J74</f>
        <v>4.57</v>
      </c>
      <c r="S55" s="19">
        <f t="shared" ref="S55:V55" si="108">IF($L55&gt;N55,N55,$L55)</f>
        <v>0</v>
      </c>
      <c r="T55" s="19">
        <f t="shared" si="108"/>
        <v>0</v>
      </c>
      <c r="U55" s="19">
        <f t="shared" si="108"/>
        <v>32</v>
      </c>
      <c r="V55" s="19">
        <f t="shared" si="108"/>
        <v>0</v>
      </c>
      <c r="W55" s="19">
        <f>VLOOKUP($K55,[1]房源明细!$B:$P,10,FALSE)</f>
        <v>211</v>
      </c>
      <c r="X55" s="19">
        <f>IF(DATEDIF(I55,$X$2,"m")&gt;12,12,DATEDIF(I55,$X$2,"m"))</f>
        <v>12</v>
      </c>
      <c r="Y55" s="19">
        <f t="shared" si="2"/>
        <v>2532</v>
      </c>
      <c r="Z55" s="35">
        <f t="shared" si="3"/>
        <v>0</v>
      </c>
      <c r="AA55" s="35">
        <f t="shared" si="4"/>
        <v>0</v>
      </c>
      <c r="AB55" s="36">
        <f t="shared" si="5"/>
        <v>43.872</v>
      </c>
      <c r="AC55" s="35">
        <f t="shared" si="6"/>
        <v>0</v>
      </c>
      <c r="AD55" s="35">
        <f t="shared" si="7"/>
        <v>43.87</v>
      </c>
      <c r="AE55" s="19">
        <f t="shared" si="8"/>
        <v>12</v>
      </c>
      <c r="AF55" s="37">
        <f t="shared" si="68"/>
        <v>526</v>
      </c>
    </row>
    <row r="56" s="2" customFormat="1" ht="14.25" spans="1:32">
      <c r="A56" s="18">
        <v>70</v>
      </c>
      <c r="B56" s="19" t="str">
        <f>VLOOKUP($K56,[1]房源明细!$B:$P,5,FALSE)</f>
        <v>张德明</v>
      </c>
      <c r="C56" s="19" t="s">
        <v>135</v>
      </c>
      <c r="D56" s="19">
        <f>VLOOKUP($K56,[1]房源明细!$B:$P,11,FALSE)</f>
        <v>2</v>
      </c>
      <c r="E56" s="19">
        <f>VLOOKUP($K56,[1]房源明细!$B:$P,12,FALSE)</f>
        <v>0</v>
      </c>
      <c r="F56" s="19">
        <f>VLOOKUP($K56,[1]房源明细!$B:$P,13,FALSE)</f>
        <v>0</v>
      </c>
      <c r="G56" s="19">
        <f>VLOOKUP($K56,[1]房源明细!$B:$P,14,FALSE)</f>
        <v>2</v>
      </c>
      <c r="H56" s="19">
        <f>VLOOKUP($K56,[1]房源明细!$B:$P,15,FALSE)</f>
        <v>0</v>
      </c>
      <c r="I56" s="28">
        <f>VLOOKUP($K56,[1]房源明细!$B:$P,3,FALSE)</f>
        <v>43364</v>
      </c>
      <c r="J56" s="19"/>
      <c r="K56" s="29" t="s">
        <v>136</v>
      </c>
      <c r="L56" s="19">
        <f>VLOOKUP($K56,[1]房源明细!$B:$P,2,FALSE)</f>
        <v>56.05</v>
      </c>
      <c r="M56" s="19"/>
      <c r="N56" s="19">
        <f t="shared" ref="N56:Q56" si="109">E56*16</f>
        <v>0</v>
      </c>
      <c r="O56" s="19">
        <f t="shared" si="109"/>
        <v>0</v>
      </c>
      <c r="P56" s="19">
        <f t="shared" si="109"/>
        <v>32</v>
      </c>
      <c r="Q56" s="19">
        <f t="shared" si="109"/>
        <v>0</v>
      </c>
      <c r="R56" s="19">
        <f>[1]房源明细!J75</f>
        <v>4.57</v>
      </c>
      <c r="S56" s="19">
        <f t="shared" ref="S56:V56" si="110">IF($L56&gt;N56,N56,$L56)</f>
        <v>0</v>
      </c>
      <c r="T56" s="19">
        <f t="shared" si="110"/>
        <v>0</v>
      </c>
      <c r="U56" s="19">
        <f t="shared" si="110"/>
        <v>32</v>
      </c>
      <c r="V56" s="19">
        <f t="shared" si="110"/>
        <v>0</v>
      </c>
      <c r="W56" s="19">
        <f>VLOOKUP($K56,[1]房源明细!$B:$P,10,FALSE)</f>
        <v>211</v>
      </c>
      <c r="X56" s="19">
        <f>IF(DATEDIF(I56,$X$2,"m")&gt;12,12,DATEDIF(I56,$X$2,"m"))</f>
        <v>12</v>
      </c>
      <c r="Y56" s="19">
        <f t="shared" si="2"/>
        <v>2532</v>
      </c>
      <c r="Z56" s="35">
        <f t="shared" si="3"/>
        <v>0</v>
      </c>
      <c r="AA56" s="35">
        <f t="shared" si="4"/>
        <v>0</v>
      </c>
      <c r="AB56" s="36">
        <f t="shared" si="5"/>
        <v>43.872</v>
      </c>
      <c r="AC56" s="35">
        <f t="shared" si="6"/>
        <v>0</v>
      </c>
      <c r="AD56" s="35">
        <f t="shared" si="7"/>
        <v>43.87</v>
      </c>
      <c r="AE56" s="19">
        <f t="shared" si="8"/>
        <v>12</v>
      </c>
      <c r="AF56" s="37">
        <f t="shared" si="68"/>
        <v>526</v>
      </c>
    </row>
    <row r="57" s="2" customFormat="1" ht="14.25" spans="1:32">
      <c r="A57" s="18">
        <v>71</v>
      </c>
      <c r="B57" s="19" t="str">
        <f>VLOOKUP($K57,[1]房源明细!$B:$P,5,FALSE)</f>
        <v>王桂英</v>
      </c>
      <c r="C57" s="19" t="s">
        <v>137</v>
      </c>
      <c r="D57" s="19">
        <f>VLOOKUP($K57,[1]房源明细!$B:$P,11,FALSE)</f>
        <v>2</v>
      </c>
      <c r="E57" s="19">
        <f>VLOOKUP($K57,[1]房源明细!$B:$P,12,FALSE)</f>
        <v>0</v>
      </c>
      <c r="F57" s="19">
        <f>VLOOKUP($K57,[1]房源明细!$B:$P,13,FALSE)</f>
        <v>0</v>
      </c>
      <c r="G57" s="19">
        <f>VLOOKUP($K57,[1]房源明细!$B:$P,14,FALSE)</f>
        <v>2</v>
      </c>
      <c r="H57" s="19">
        <f>VLOOKUP($K57,[1]房源明细!$B:$P,15,FALSE)</f>
        <v>0</v>
      </c>
      <c r="I57" s="28">
        <f>VLOOKUP($K57,[1]房源明细!$B:$P,3,FALSE)</f>
        <v>43360</v>
      </c>
      <c r="J57" s="19"/>
      <c r="K57" s="29" t="s">
        <v>138</v>
      </c>
      <c r="L57" s="19">
        <f>VLOOKUP($K57,[1]房源明细!$B:$P,2,FALSE)</f>
        <v>56.82</v>
      </c>
      <c r="M57" s="19"/>
      <c r="N57" s="19">
        <f t="shared" ref="N57:Q57" si="111">E57*16</f>
        <v>0</v>
      </c>
      <c r="O57" s="19">
        <f t="shared" si="111"/>
        <v>0</v>
      </c>
      <c r="P57" s="19">
        <f t="shared" si="111"/>
        <v>32</v>
      </c>
      <c r="Q57" s="19">
        <f t="shared" si="111"/>
        <v>0</v>
      </c>
      <c r="R57" s="19">
        <f>[1]房源明细!J76</f>
        <v>4.57</v>
      </c>
      <c r="S57" s="19">
        <f t="shared" ref="S57:V57" si="112">IF($L57&gt;N57,N57,$L57)</f>
        <v>0</v>
      </c>
      <c r="T57" s="19">
        <f t="shared" si="112"/>
        <v>0</v>
      </c>
      <c r="U57" s="19">
        <f t="shared" si="112"/>
        <v>32</v>
      </c>
      <c r="V57" s="19">
        <f t="shared" si="112"/>
        <v>0</v>
      </c>
      <c r="W57" s="19">
        <f>VLOOKUP($K57,[1]房源明细!$B:$P,10,FALSE)</f>
        <v>214</v>
      </c>
      <c r="X57" s="19">
        <f>IF(DATEDIF(I57,$X$2,"m")&gt;12,12,DATEDIF(I57,$X$2,"m"))</f>
        <v>12</v>
      </c>
      <c r="Y57" s="19">
        <f t="shared" si="2"/>
        <v>2568</v>
      </c>
      <c r="Z57" s="35">
        <f t="shared" si="3"/>
        <v>0</v>
      </c>
      <c r="AA57" s="35">
        <f t="shared" si="4"/>
        <v>0</v>
      </c>
      <c r="AB57" s="36">
        <f t="shared" si="5"/>
        <v>43.872</v>
      </c>
      <c r="AC57" s="35">
        <f t="shared" si="6"/>
        <v>0</v>
      </c>
      <c r="AD57" s="35">
        <f t="shared" si="7"/>
        <v>43.87</v>
      </c>
      <c r="AE57" s="19">
        <f t="shared" si="8"/>
        <v>12</v>
      </c>
      <c r="AF57" s="37">
        <f t="shared" si="68"/>
        <v>526</v>
      </c>
    </row>
    <row r="58" s="2" customFormat="1" ht="14.25" spans="1:32">
      <c r="A58" s="18">
        <v>72</v>
      </c>
      <c r="B58" s="19" t="str">
        <f>VLOOKUP($K58,[1]房源明细!$B:$P,5,FALSE)</f>
        <v>程贤英</v>
      </c>
      <c r="C58" s="19" t="s">
        <v>139</v>
      </c>
      <c r="D58" s="19">
        <f>VLOOKUP($K58,[1]房源明细!$B:$P,11,FALSE)</f>
        <v>2</v>
      </c>
      <c r="E58" s="19">
        <f>VLOOKUP($K58,[1]房源明细!$B:$P,12,FALSE)</f>
        <v>0</v>
      </c>
      <c r="F58" s="19">
        <f>VLOOKUP($K58,[1]房源明细!$B:$P,13,FALSE)</f>
        <v>0</v>
      </c>
      <c r="G58" s="19">
        <f>VLOOKUP($K58,[1]房源明细!$B:$P,14,FALSE)</f>
        <v>2</v>
      </c>
      <c r="H58" s="19">
        <f>VLOOKUP($K58,[1]房源明细!$B:$P,15,FALSE)</f>
        <v>0</v>
      </c>
      <c r="I58" s="28">
        <f>VLOOKUP($K58,[1]房源明细!$B:$P,3,FALSE)</f>
        <v>43364</v>
      </c>
      <c r="J58" s="19"/>
      <c r="K58" s="29" t="s">
        <v>140</v>
      </c>
      <c r="L58" s="19">
        <f>VLOOKUP($K58,[1]房源明细!$B:$P,2,FALSE)</f>
        <v>57.36</v>
      </c>
      <c r="M58" s="19"/>
      <c r="N58" s="19">
        <f t="shared" ref="N58:Q58" si="113">E58*16</f>
        <v>0</v>
      </c>
      <c r="O58" s="19">
        <f t="shared" si="113"/>
        <v>0</v>
      </c>
      <c r="P58" s="19">
        <f t="shared" si="113"/>
        <v>32</v>
      </c>
      <c r="Q58" s="19">
        <f t="shared" si="113"/>
        <v>0</v>
      </c>
      <c r="R58" s="19">
        <f>[1]房源明细!J77</f>
        <v>4.57</v>
      </c>
      <c r="S58" s="19">
        <f t="shared" ref="S58:V58" si="114">IF($L58&gt;N58,N58,$L58)</f>
        <v>0</v>
      </c>
      <c r="T58" s="19">
        <f t="shared" si="114"/>
        <v>0</v>
      </c>
      <c r="U58" s="19">
        <f t="shared" si="114"/>
        <v>32</v>
      </c>
      <c r="V58" s="19">
        <f t="shared" si="114"/>
        <v>0</v>
      </c>
      <c r="W58" s="19">
        <f>VLOOKUP($K58,[1]房源明细!$B:$P,10,FALSE)</f>
        <v>216</v>
      </c>
      <c r="X58" s="19">
        <f>IF(DATEDIF(I58,$X$2,"m")&gt;12,12,DATEDIF(I58,$X$2,"m"))</f>
        <v>12</v>
      </c>
      <c r="Y58" s="19">
        <f t="shared" si="2"/>
        <v>2592</v>
      </c>
      <c r="Z58" s="35">
        <f t="shared" si="3"/>
        <v>0</v>
      </c>
      <c r="AA58" s="35">
        <f t="shared" si="4"/>
        <v>0</v>
      </c>
      <c r="AB58" s="36">
        <f t="shared" si="5"/>
        <v>43.872</v>
      </c>
      <c r="AC58" s="35">
        <f t="shared" si="6"/>
        <v>0</v>
      </c>
      <c r="AD58" s="35">
        <f t="shared" si="7"/>
        <v>43.87</v>
      </c>
      <c r="AE58" s="19">
        <f t="shared" si="8"/>
        <v>12</v>
      </c>
      <c r="AF58" s="37">
        <f t="shared" si="68"/>
        <v>526</v>
      </c>
    </row>
    <row r="59" s="2" customFormat="1" ht="14.25" spans="1:32">
      <c r="A59" s="18">
        <v>73</v>
      </c>
      <c r="B59" s="19" t="str">
        <f>VLOOKUP($K59,[1]房源明细!$B:$P,5,FALSE)</f>
        <v>秦文桥</v>
      </c>
      <c r="C59" s="19" t="s">
        <v>64</v>
      </c>
      <c r="D59" s="19">
        <f>VLOOKUP($K59,[1]房源明细!$B:$P,11,FALSE)</f>
        <v>2</v>
      </c>
      <c r="E59" s="19">
        <f>VLOOKUP($K59,[1]房源明细!$B:$P,12,FALSE)</f>
        <v>0</v>
      </c>
      <c r="F59" s="19">
        <f>VLOOKUP($K59,[1]房源明细!$B:$P,13,FALSE)</f>
        <v>0</v>
      </c>
      <c r="G59" s="19">
        <f>VLOOKUP($K59,[1]房源明细!$B:$P,14,FALSE)</f>
        <v>2</v>
      </c>
      <c r="H59" s="19">
        <f>VLOOKUP($K59,[1]房源明细!$B:$P,15,FALSE)</f>
        <v>0</v>
      </c>
      <c r="I59" s="28">
        <f>VLOOKUP($K59,[1]房源明细!$B:$P,3,FALSE)</f>
        <v>42982</v>
      </c>
      <c r="J59" s="19"/>
      <c r="K59" s="29" t="s">
        <v>141</v>
      </c>
      <c r="L59" s="19">
        <f>VLOOKUP($K59,[1]房源明细!$B:$P,2,FALSE)</f>
        <v>56.04</v>
      </c>
      <c r="M59" s="19"/>
      <c r="N59" s="19">
        <f t="shared" ref="N59:Q59" si="115">E59*16</f>
        <v>0</v>
      </c>
      <c r="O59" s="19">
        <f t="shared" si="115"/>
        <v>0</v>
      </c>
      <c r="P59" s="19">
        <f t="shared" si="115"/>
        <v>32</v>
      </c>
      <c r="Q59" s="19">
        <f t="shared" si="115"/>
        <v>0</v>
      </c>
      <c r="R59" s="19">
        <f>[1]房源明细!J78</f>
        <v>4.57</v>
      </c>
      <c r="S59" s="19">
        <f t="shared" ref="S59:V59" si="116">IF($L59&gt;N59,N59,$L59)</f>
        <v>0</v>
      </c>
      <c r="T59" s="19">
        <f t="shared" si="116"/>
        <v>0</v>
      </c>
      <c r="U59" s="19">
        <f t="shared" si="116"/>
        <v>32</v>
      </c>
      <c r="V59" s="19">
        <f t="shared" si="116"/>
        <v>0</v>
      </c>
      <c r="W59" s="19">
        <f>VLOOKUP($K59,[1]房源明细!$B:$P,10,FALSE)</f>
        <v>213</v>
      </c>
      <c r="X59" s="19">
        <f>IF(DATEDIF(I59,$X$2,"m")&gt;12,12,DATEDIF(I59,$X$2,"m"))</f>
        <v>12</v>
      </c>
      <c r="Y59" s="19">
        <f t="shared" si="2"/>
        <v>2556</v>
      </c>
      <c r="Z59" s="35">
        <f t="shared" si="3"/>
        <v>0</v>
      </c>
      <c r="AA59" s="35">
        <f t="shared" si="4"/>
        <v>0</v>
      </c>
      <c r="AB59" s="36">
        <f t="shared" si="5"/>
        <v>43.872</v>
      </c>
      <c r="AC59" s="35">
        <f t="shared" si="6"/>
        <v>0</v>
      </c>
      <c r="AD59" s="35">
        <f t="shared" si="7"/>
        <v>43.87</v>
      </c>
      <c r="AE59" s="19">
        <f t="shared" si="8"/>
        <v>12</v>
      </c>
      <c r="AF59" s="37">
        <f t="shared" si="68"/>
        <v>526</v>
      </c>
    </row>
    <row r="60" s="2" customFormat="1" ht="14.25" spans="1:32">
      <c r="A60" s="18">
        <v>74</v>
      </c>
      <c r="B60" s="19" t="str">
        <f>VLOOKUP($K60,[1]房源明细!$B:$P,5,FALSE)</f>
        <v>陈汉和</v>
      </c>
      <c r="C60" s="19" t="s">
        <v>142</v>
      </c>
      <c r="D60" s="19">
        <f>VLOOKUP($K60,[1]房源明细!$B:$P,11,FALSE)</f>
        <v>1</v>
      </c>
      <c r="E60" s="19">
        <f>VLOOKUP($K60,[1]房源明细!$B:$P,12,FALSE)</f>
        <v>0</v>
      </c>
      <c r="F60" s="19">
        <f>VLOOKUP($K60,[1]房源明细!$B:$P,13,FALSE)</f>
        <v>0</v>
      </c>
      <c r="G60" s="19">
        <f>VLOOKUP($K60,[1]房源明细!$B:$P,14,FALSE)</f>
        <v>1</v>
      </c>
      <c r="H60" s="19">
        <f>VLOOKUP($K60,[1]房源明细!$B:$P,15,FALSE)</f>
        <v>0</v>
      </c>
      <c r="I60" s="28">
        <f>VLOOKUP($K60,[1]房源明细!$B:$P,3,FALSE)</f>
        <v>43369</v>
      </c>
      <c r="J60" s="19"/>
      <c r="K60" s="29" t="s">
        <v>143</v>
      </c>
      <c r="L60" s="19">
        <f>VLOOKUP($K60,[1]房源明细!$B:$P,2,FALSE)</f>
        <v>56.05</v>
      </c>
      <c r="M60" s="19"/>
      <c r="N60" s="19">
        <f t="shared" ref="N60:Q60" si="117">E60*16</f>
        <v>0</v>
      </c>
      <c r="O60" s="19">
        <f t="shared" si="117"/>
        <v>0</v>
      </c>
      <c r="P60" s="19">
        <f t="shared" si="117"/>
        <v>16</v>
      </c>
      <c r="Q60" s="19">
        <f t="shared" si="117"/>
        <v>0</v>
      </c>
      <c r="R60" s="19">
        <f>[1]房源明细!J79</f>
        <v>4.57</v>
      </c>
      <c r="S60" s="19">
        <f t="shared" ref="S60:V60" si="118">IF($L60&gt;N60,N60,$L60)</f>
        <v>0</v>
      </c>
      <c r="T60" s="19">
        <f t="shared" si="118"/>
        <v>0</v>
      </c>
      <c r="U60" s="19">
        <f t="shared" si="118"/>
        <v>16</v>
      </c>
      <c r="V60" s="19">
        <f t="shared" si="118"/>
        <v>0</v>
      </c>
      <c r="W60" s="19">
        <f>VLOOKUP($K60,[1]房源明细!$B:$P,10,FALSE)</f>
        <v>213</v>
      </c>
      <c r="X60" s="19">
        <f>IF(DATEDIF(I60,$X$2,"m")&gt;12,12,DATEDIF(I60,$X$2,"m"))</f>
        <v>12</v>
      </c>
      <c r="Y60" s="19">
        <f t="shared" si="2"/>
        <v>2556</v>
      </c>
      <c r="Z60" s="35">
        <f t="shared" si="3"/>
        <v>0</v>
      </c>
      <c r="AA60" s="35">
        <f t="shared" si="4"/>
        <v>0</v>
      </c>
      <c r="AB60" s="36">
        <f t="shared" si="5"/>
        <v>21.936</v>
      </c>
      <c r="AC60" s="35">
        <f t="shared" si="6"/>
        <v>0</v>
      </c>
      <c r="AD60" s="35">
        <f t="shared" si="7"/>
        <v>21.93</v>
      </c>
      <c r="AE60" s="19">
        <f t="shared" si="8"/>
        <v>12</v>
      </c>
      <c r="AF60" s="37">
        <f t="shared" si="68"/>
        <v>263</v>
      </c>
    </row>
    <row r="61" s="2" customFormat="1" ht="33" customHeight="1" spans="1:32">
      <c r="A61" s="18">
        <v>75</v>
      </c>
      <c r="B61" s="19" t="str">
        <f>VLOOKUP($K61,[1]房源明细!$B:$P,5,FALSE)</f>
        <v>邱平</v>
      </c>
      <c r="C61" s="19" t="s">
        <v>144</v>
      </c>
      <c r="D61" s="19">
        <f>VLOOKUP($K61,[1]房源明细!$B:$P,11,FALSE)</f>
        <v>3</v>
      </c>
      <c r="E61" s="19">
        <f>VLOOKUP($K61,[1]房源明细!$B:$P,12,FALSE)</f>
        <v>0</v>
      </c>
      <c r="F61" s="19">
        <f>VLOOKUP($K61,[1]房源明细!$B:$P,13,FALSE)</f>
        <v>0</v>
      </c>
      <c r="G61" s="19">
        <f>VLOOKUP($K61,[1]房源明细!$B:$P,14,FALSE)</f>
        <v>3</v>
      </c>
      <c r="H61" s="19">
        <f>VLOOKUP($K61,[1]房源明细!$B:$P,15,FALSE)</f>
        <v>0</v>
      </c>
      <c r="I61" s="28">
        <f>VLOOKUP($K61,[1]房源明细!$B:$P,3,FALSE)</f>
        <v>43372</v>
      </c>
      <c r="J61" s="19"/>
      <c r="K61" s="29" t="s">
        <v>145</v>
      </c>
      <c r="L61" s="19">
        <f>VLOOKUP($K61,[1]房源明细!$B:$P,2,FALSE)</f>
        <v>56.82</v>
      </c>
      <c r="M61" s="19"/>
      <c r="N61" s="19">
        <f t="shared" ref="N61:Q61" si="119">E61*16</f>
        <v>0</v>
      </c>
      <c r="O61" s="19">
        <f t="shared" si="119"/>
        <v>0</v>
      </c>
      <c r="P61" s="19">
        <f t="shared" si="119"/>
        <v>48</v>
      </c>
      <c r="Q61" s="19">
        <f t="shared" si="119"/>
        <v>0</v>
      </c>
      <c r="R61" s="19">
        <f>[1]房源明细!J80</f>
        <v>4.57</v>
      </c>
      <c r="S61" s="19">
        <f t="shared" ref="S61:V61" si="120">IF($L61&gt;N61,N61,$L61)</f>
        <v>0</v>
      </c>
      <c r="T61" s="19">
        <f t="shared" si="120"/>
        <v>0</v>
      </c>
      <c r="U61" s="19">
        <f t="shared" si="120"/>
        <v>48</v>
      </c>
      <c r="V61" s="19">
        <f t="shared" si="120"/>
        <v>0</v>
      </c>
      <c r="W61" s="19">
        <f>VLOOKUP($K61,[1]房源明细!$B:$P,10,FALSE)</f>
        <v>216</v>
      </c>
      <c r="X61" s="19">
        <f>IF(DATEDIF(I61,$X$2,"m")&gt;12,12,DATEDIF(I61,$X$2,"m"))</f>
        <v>12</v>
      </c>
      <c r="Y61" s="19">
        <f t="shared" si="2"/>
        <v>2592</v>
      </c>
      <c r="Z61" s="35">
        <f t="shared" si="3"/>
        <v>0</v>
      </c>
      <c r="AA61" s="35">
        <f t="shared" si="4"/>
        <v>0</v>
      </c>
      <c r="AB61" s="36">
        <f t="shared" si="5"/>
        <v>65.808</v>
      </c>
      <c r="AC61" s="35">
        <f t="shared" si="6"/>
        <v>0</v>
      </c>
      <c r="AD61" s="35">
        <f t="shared" si="7"/>
        <v>65.8</v>
      </c>
      <c r="AE61" s="19">
        <f t="shared" si="8"/>
        <v>12</v>
      </c>
      <c r="AF61" s="37">
        <f t="shared" si="68"/>
        <v>789</v>
      </c>
    </row>
    <row r="62" s="2" customFormat="1" ht="14.25" spans="1:32">
      <c r="A62" s="18">
        <v>76</v>
      </c>
      <c r="B62" s="19" t="str">
        <f>VLOOKUP($K62,[1]房源明细!$B:$P,5,FALSE)</f>
        <v>鲁仲贤</v>
      </c>
      <c r="C62" s="19" t="s">
        <v>146</v>
      </c>
      <c r="D62" s="19">
        <f>VLOOKUP($K62,[1]房源明细!$B:$P,11,FALSE)</f>
        <v>2</v>
      </c>
      <c r="E62" s="19">
        <f>VLOOKUP($K62,[1]房源明细!$B:$P,12,FALSE)</f>
        <v>0</v>
      </c>
      <c r="F62" s="19">
        <f>VLOOKUP($K62,[1]房源明细!$B:$P,13,FALSE)</f>
        <v>0</v>
      </c>
      <c r="G62" s="19">
        <f>VLOOKUP($K62,[1]房源明细!$B:$P,14,FALSE)</f>
        <v>2</v>
      </c>
      <c r="H62" s="19">
        <f>VLOOKUP($K62,[1]房源明细!$B:$P,15,FALSE)</f>
        <v>0</v>
      </c>
      <c r="I62" s="28">
        <f>VLOOKUP($K62,[1]房源明细!$B:$P,3,FALSE)</f>
        <v>43108</v>
      </c>
      <c r="J62" s="19"/>
      <c r="K62" s="29" t="s">
        <v>147</v>
      </c>
      <c r="L62" s="19">
        <f>VLOOKUP($K62,[1]房源明细!$B:$P,2,FALSE)</f>
        <v>57.36</v>
      </c>
      <c r="M62" s="19"/>
      <c r="N62" s="19">
        <f t="shared" ref="N62:Q62" si="121">E62*16</f>
        <v>0</v>
      </c>
      <c r="O62" s="19">
        <f t="shared" si="121"/>
        <v>0</v>
      </c>
      <c r="P62" s="19">
        <f t="shared" si="121"/>
        <v>32</v>
      </c>
      <c r="Q62" s="19">
        <f t="shared" si="121"/>
        <v>0</v>
      </c>
      <c r="R62" s="19">
        <f>[1]房源明细!J81</f>
        <v>4.57</v>
      </c>
      <c r="S62" s="19">
        <f t="shared" ref="S62:V62" si="122">IF($L62&gt;N62,N62,$L62)</f>
        <v>0</v>
      </c>
      <c r="T62" s="19">
        <f t="shared" si="122"/>
        <v>0</v>
      </c>
      <c r="U62" s="19">
        <f t="shared" si="122"/>
        <v>32</v>
      </c>
      <c r="V62" s="19">
        <f t="shared" si="122"/>
        <v>0</v>
      </c>
      <c r="W62" s="19">
        <f>VLOOKUP($K62,[1]房源明细!$B:$P,10,FALSE)</f>
        <v>218</v>
      </c>
      <c r="X62" s="19">
        <f>IF(DATEDIF(I62,$X$2,"m")&gt;12,12,DATEDIF(I62,$X$2,"m"))</f>
        <v>12</v>
      </c>
      <c r="Y62" s="19">
        <f t="shared" si="2"/>
        <v>2616</v>
      </c>
      <c r="Z62" s="35">
        <f t="shared" si="3"/>
        <v>0</v>
      </c>
      <c r="AA62" s="35">
        <f t="shared" si="4"/>
        <v>0</v>
      </c>
      <c r="AB62" s="36">
        <f t="shared" si="5"/>
        <v>43.872</v>
      </c>
      <c r="AC62" s="35">
        <f t="shared" si="6"/>
        <v>0</v>
      </c>
      <c r="AD62" s="35">
        <f t="shared" si="7"/>
        <v>43.87</v>
      </c>
      <c r="AE62" s="19">
        <f t="shared" si="8"/>
        <v>12</v>
      </c>
      <c r="AF62" s="37">
        <f t="shared" si="68"/>
        <v>526</v>
      </c>
    </row>
    <row r="63" s="2" customFormat="1" ht="14.25" spans="1:32">
      <c r="A63" s="18">
        <v>77</v>
      </c>
      <c r="B63" s="19" t="str">
        <f>VLOOKUP($K63,[1]房源明细!$B:$P,5,FALSE)</f>
        <v>龚清香</v>
      </c>
      <c r="C63" s="19" t="s">
        <v>148</v>
      </c>
      <c r="D63" s="19">
        <f>VLOOKUP($K63,[1]房源明细!$B:$P,11,FALSE)</f>
        <v>3</v>
      </c>
      <c r="E63" s="19">
        <f>VLOOKUP($K63,[1]房源明细!$B:$P,12,FALSE)</f>
        <v>0</v>
      </c>
      <c r="F63" s="19">
        <f>VLOOKUP($K63,[1]房源明细!$B:$P,13,FALSE)</f>
        <v>0</v>
      </c>
      <c r="G63" s="19">
        <f>VLOOKUP($K63,[1]房源明细!$B:$P,14,FALSE)</f>
        <v>3</v>
      </c>
      <c r="H63" s="19">
        <f>VLOOKUP($K63,[1]房源明细!$B:$P,15,FALSE)</f>
        <v>0</v>
      </c>
      <c r="I63" s="28">
        <f>VLOOKUP($K63,[1]房源明细!$B:$P,3,FALSE)</f>
        <v>43004</v>
      </c>
      <c r="J63" s="19"/>
      <c r="K63" s="29" t="s">
        <v>149</v>
      </c>
      <c r="L63" s="19">
        <f>VLOOKUP($K63,[1]房源明细!$B:$P,2,FALSE)</f>
        <v>56.04</v>
      </c>
      <c r="M63" s="19"/>
      <c r="N63" s="19">
        <f t="shared" ref="N63:Q63" si="123">E63*16</f>
        <v>0</v>
      </c>
      <c r="O63" s="19">
        <f t="shared" si="123"/>
        <v>0</v>
      </c>
      <c r="P63" s="19">
        <f t="shared" si="123"/>
        <v>48</v>
      </c>
      <c r="Q63" s="19">
        <f t="shared" si="123"/>
        <v>0</v>
      </c>
      <c r="R63" s="19">
        <f>[1]房源明细!J82</f>
        <v>4.57</v>
      </c>
      <c r="S63" s="19">
        <f t="shared" ref="S63:V63" si="124">IF($L63&gt;N63,N63,$L63)</f>
        <v>0</v>
      </c>
      <c r="T63" s="19">
        <f t="shared" si="124"/>
        <v>0</v>
      </c>
      <c r="U63" s="19">
        <f t="shared" si="124"/>
        <v>48</v>
      </c>
      <c r="V63" s="19">
        <f t="shared" si="124"/>
        <v>0</v>
      </c>
      <c r="W63" s="19">
        <f>VLOOKUP($K63,[1]房源明细!$B:$P,10,FALSE)</f>
        <v>215</v>
      </c>
      <c r="X63" s="19">
        <f>IF(DATEDIF(I63,$X$2,"m")&gt;12,12,DATEDIF(I63,$X$2,"m"))</f>
        <v>12</v>
      </c>
      <c r="Y63" s="19">
        <f t="shared" si="2"/>
        <v>2580</v>
      </c>
      <c r="Z63" s="35">
        <f t="shared" si="3"/>
        <v>0</v>
      </c>
      <c r="AA63" s="35">
        <f t="shared" si="4"/>
        <v>0</v>
      </c>
      <c r="AB63" s="36">
        <f t="shared" si="5"/>
        <v>65.808</v>
      </c>
      <c r="AC63" s="35">
        <f t="shared" si="6"/>
        <v>0</v>
      </c>
      <c r="AD63" s="35">
        <f t="shared" si="7"/>
        <v>65.8</v>
      </c>
      <c r="AE63" s="19">
        <f t="shared" si="8"/>
        <v>12</v>
      </c>
      <c r="AF63" s="37">
        <f t="shared" si="68"/>
        <v>789</v>
      </c>
    </row>
    <row r="64" s="2" customFormat="1" ht="14.25" spans="1:32">
      <c r="A64" s="18">
        <v>78</v>
      </c>
      <c r="B64" s="19" t="str">
        <f>VLOOKUP($K64,[1]房源明细!$B:$P,5,FALSE)</f>
        <v>罗宝珍</v>
      </c>
      <c r="C64" s="19" t="s">
        <v>150</v>
      </c>
      <c r="D64" s="19">
        <f>VLOOKUP($K64,[1]房源明细!$B:$P,11,FALSE)</f>
        <v>2</v>
      </c>
      <c r="E64" s="19">
        <f>VLOOKUP($K64,[1]房源明细!$B:$P,12,FALSE)</f>
        <v>0</v>
      </c>
      <c r="F64" s="19">
        <f>VLOOKUP($K64,[1]房源明细!$B:$P,13,FALSE)</f>
        <v>0</v>
      </c>
      <c r="G64" s="19">
        <f>VLOOKUP($K64,[1]房源明细!$B:$P,14,FALSE)</f>
        <v>2</v>
      </c>
      <c r="H64" s="19">
        <f>VLOOKUP($K64,[1]房源明细!$B:$P,15,FALSE)</f>
        <v>0</v>
      </c>
      <c r="I64" s="28">
        <f>VLOOKUP($K64,[1]房源明细!$B:$P,3,FALSE)</f>
        <v>43373</v>
      </c>
      <c r="J64" s="19"/>
      <c r="K64" s="29" t="s">
        <v>151</v>
      </c>
      <c r="L64" s="19">
        <f>VLOOKUP($K64,[1]房源明细!$B:$P,2,FALSE)</f>
        <v>56.05</v>
      </c>
      <c r="M64" s="19"/>
      <c r="N64" s="19">
        <f t="shared" ref="N64:Q64" si="125">E64*16</f>
        <v>0</v>
      </c>
      <c r="O64" s="19">
        <f t="shared" si="125"/>
        <v>0</v>
      </c>
      <c r="P64" s="19">
        <f t="shared" si="125"/>
        <v>32</v>
      </c>
      <c r="Q64" s="19">
        <f t="shared" si="125"/>
        <v>0</v>
      </c>
      <c r="R64" s="19">
        <f>[1]房源明细!J83</f>
        <v>4.57</v>
      </c>
      <c r="S64" s="19">
        <f t="shared" ref="S64:V64" si="126">IF($L64&gt;N64,N64,$L64)</f>
        <v>0</v>
      </c>
      <c r="T64" s="19">
        <f t="shared" si="126"/>
        <v>0</v>
      </c>
      <c r="U64" s="19">
        <f t="shared" si="126"/>
        <v>32</v>
      </c>
      <c r="V64" s="19">
        <f t="shared" si="126"/>
        <v>0</v>
      </c>
      <c r="W64" s="19">
        <f>VLOOKUP($K64,[1]房源明细!$B:$P,10,FALSE)</f>
        <v>215</v>
      </c>
      <c r="X64" s="19">
        <f>IF(DATEDIF(I64,$X$2,"m")&gt;12,12,DATEDIF(I64,$X$2,"m"))</f>
        <v>12</v>
      </c>
      <c r="Y64" s="19">
        <f t="shared" si="2"/>
        <v>2580</v>
      </c>
      <c r="Z64" s="35">
        <f t="shared" si="3"/>
        <v>0</v>
      </c>
      <c r="AA64" s="35">
        <f t="shared" si="4"/>
        <v>0</v>
      </c>
      <c r="AB64" s="36">
        <f t="shared" si="5"/>
        <v>43.872</v>
      </c>
      <c r="AC64" s="35">
        <f t="shared" si="6"/>
        <v>0</v>
      </c>
      <c r="AD64" s="35">
        <f t="shared" si="7"/>
        <v>43.87</v>
      </c>
      <c r="AE64" s="19">
        <f t="shared" si="8"/>
        <v>12</v>
      </c>
      <c r="AF64" s="37">
        <f t="shared" si="68"/>
        <v>526</v>
      </c>
    </row>
    <row r="65" s="2" customFormat="1" ht="14.25" spans="1:32">
      <c r="A65" s="18">
        <v>79</v>
      </c>
      <c r="B65" s="19" t="str">
        <f>VLOOKUP($K65,[1]房源明细!$B:$P,5,FALSE)</f>
        <v>盛春香</v>
      </c>
      <c r="C65" s="19" t="s">
        <v>152</v>
      </c>
      <c r="D65" s="19">
        <f>VLOOKUP($K65,[1]房源明细!$B:$P,11,FALSE)</f>
        <v>2</v>
      </c>
      <c r="E65" s="19">
        <f>VLOOKUP($K65,[1]房源明细!$B:$P,12,FALSE)</f>
        <v>0</v>
      </c>
      <c r="F65" s="19">
        <f>VLOOKUP($K65,[1]房源明细!$B:$P,13,FALSE)</f>
        <v>0</v>
      </c>
      <c r="G65" s="19">
        <f>VLOOKUP($K65,[1]房源明细!$B:$P,14,FALSE)</f>
        <v>2</v>
      </c>
      <c r="H65" s="19">
        <f>VLOOKUP($K65,[1]房源明细!$B:$P,15,FALSE)</f>
        <v>0</v>
      </c>
      <c r="I65" s="28">
        <f>VLOOKUP($K65,[1]房源明细!$B:$P,3,FALSE)</f>
        <v>43368</v>
      </c>
      <c r="J65" s="19"/>
      <c r="K65" s="29" t="s">
        <v>153</v>
      </c>
      <c r="L65" s="19">
        <f>VLOOKUP($K65,[1]房源明细!$B:$P,2,FALSE)</f>
        <v>56.82</v>
      </c>
      <c r="M65" s="19"/>
      <c r="N65" s="19">
        <f t="shared" ref="N65:Q65" si="127">E65*16</f>
        <v>0</v>
      </c>
      <c r="O65" s="19">
        <f t="shared" si="127"/>
        <v>0</v>
      </c>
      <c r="P65" s="19">
        <f t="shared" si="127"/>
        <v>32</v>
      </c>
      <c r="Q65" s="19">
        <f t="shared" si="127"/>
        <v>0</v>
      </c>
      <c r="R65" s="19">
        <f>[1]房源明细!J84</f>
        <v>4.57</v>
      </c>
      <c r="S65" s="19">
        <f t="shared" ref="S65:V65" si="128">IF($L65&gt;N65,N65,$L65)</f>
        <v>0</v>
      </c>
      <c r="T65" s="19">
        <f t="shared" si="128"/>
        <v>0</v>
      </c>
      <c r="U65" s="19">
        <f t="shared" si="128"/>
        <v>32</v>
      </c>
      <c r="V65" s="19">
        <f t="shared" si="128"/>
        <v>0</v>
      </c>
      <c r="W65" s="19">
        <f>VLOOKUP($K65,[1]房源明细!$B:$P,10,FALSE)</f>
        <v>218</v>
      </c>
      <c r="X65" s="19">
        <f>IF(DATEDIF(I65,$X$2,"m")&gt;12,12,DATEDIF(I65,$X$2,"m"))</f>
        <v>12</v>
      </c>
      <c r="Y65" s="19">
        <f t="shared" si="2"/>
        <v>2616</v>
      </c>
      <c r="Z65" s="35">
        <f t="shared" si="3"/>
        <v>0</v>
      </c>
      <c r="AA65" s="35">
        <f t="shared" si="4"/>
        <v>0</v>
      </c>
      <c r="AB65" s="36">
        <f t="shared" si="5"/>
        <v>43.872</v>
      </c>
      <c r="AC65" s="35">
        <f t="shared" si="6"/>
        <v>0</v>
      </c>
      <c r="AD65" s="35">
        <f t="shared" si="7"/>
        <v>43.87</v>
      </c>
      <c r="AE65" s="19">
        <f t="shared" si="8"/>
        <v>12</v>
      </c>
      <c r="AF65" s="37">
        <f t="shared" si="68"/>
        <v>526</v>
      </c>
    </row>
    <row r="66" s="2" customFormat="1" ht="14.25" spans="1:32">
      <c r="A66" s="18">
        <v>80</v>
      </c>
      <c r="B66" s="19" t="str">
        <f>VLOOKUP($K66,[1]房源明细!$B:$P,5,FALSE)</f>
        <v>胡芳</v>
      </c>
      <c r="C66" s="19" t="s">
        <v>154</v>
      </c>
      <c r="D66" s="19">
        <f>VLOOKUP($K66,[1]房源明细!$B:$P,11,FALSE)</f>
        <v>2</v>
      </c>
      <c r="E66" s="19">
        <f>VLOOKUP($K66,[1]房源明细!$B:$P,12,FALSE)</f>
        <v>0</v>
      </c>
      <c r="F66" s="19">
        <f>VLOOKUP($K66,[1]房源明细!$B:$P,13,FALSE)</f>
        <v>0</v>
      </c>
      <c r="G66" s="19">
        <f>VLOOKUP($K66,[1]房源明细!$B:$P,14,FALSE)</f>
        <v>2</v>
      </c>
      <c r="H66" s="19">
        <f>VLOOKUP($K66,[1]房源明细!$B:$P,15,FALSE)</f>
        <v>0</v>
      </c>
      <c r="I66" s="28">
        <f>VLOOKUP($K66,[1]房源明细!$B:$P,3,FALSE)</f>
        <v>43105</v>
      </c>
      <c r="J66" s="19"/>
      <c r="K66" s="29" t="s">
        <v>155</v>
      </c>
      <c r="L66" s="19">
        <f>VLOOKUP($K66,[1]房源明细!$B:$P,2,FALSE)</f>
        <v>57.36</v>
      </c>
      <c r="M66" s="19"/>
      <c r="N66" s="19">
        <f t="shared" ref="N66:Q66" si="129">E66*16</f>
        <v>0</v>
      </c>
      <c r="O66" s="19">
        <f t="shared" si="129"/>
        <v>0</v>
      </c>
      <c r="P66" s="19">
        <f t="shared" si="129"/>
        <v>32</v>
      </c>
      <c r="Q66" s="19">
        <f t="shared" si="129"/>
        <v>0</v>
      </c>
      <c r="R66" s="19">
        <f>[1]房源明细!J85</f>
        <v>4.57</v>
      </c>
      <c r="S66" s="19">
        <f t="shared" ref="S66:V66" si="130">IF($L66&gt;N66,N66,$L66)</f>
        <v>0</v>
      </c>
      <c r="T66" s="19">
        <f t="shared" si="130"/>
        <v>0</v>
      </c>
      <c r="U66" s="19">
        <f t="shared" si="130"/>
        <v>32</v>
      </c>
      <c r="V66" s="19">
        <f t="shared" si="130"/>
        <v>0</v>
      </c>
      <c r="W66" s="19">
        <f>VLOOKUP($K66,[1]房源明细!$B:$P,10,FALSE)</f>
        <v>220</v>
      </c>
      <c r="X66" s="19">
        <f>IF(DATEDIF(I66,$X$2,"m")&gt;12,12,DATEDIF(I66,$X$2,"m"))</f>
        <v>12</v>
      </c>
      <c r="Y66" s="19">
        <f t="shared" si="2"/>
        <v>2640</v>
      </c>
      <c r="Z66" s="35">
        <f t="shared" si="3"/>
        <v>0</v>
      </c>
      <c r="AA66" s="35">
        <f t="shared" si="4"/>
        <v>0</v>
      </c>
      <c r="AB66" s="36">
        <f t="shared" si="5"/>
        <v>43.872</v>
      </c>
      <c r="AC66" s="35">
        <f t="shared" si="6"/>
        <v>0</v>
      </c>
      <c r="AD66" s="35">
        <f t="shared" si="7"/>
        <v>43.87</v>
      </c>
      <c r="AE66" s="19">
        <f t="shared" si="8"/>
        <v>12</v>
      </c>
      <c r="AF66" s="37">
        <f t="shared" si="68"/>
        <v>526</v>
      </c>
    </row>
    <row r="67" s="2" customFormat="1" ht="14.25" spans="1:32">
      <c r="A67" s="18">
        <v>81</v>
      </c>
      <c r="B67" s="19" t="str">
        <f>VLOOKUP($K67,[1]房源明细!$B:$P,5,FALSE)</f>
        <v>石毛尔</v>
      </c>
      <c r="C67" s="19" t="s">
        <v>156</v>
      </c>
      <c r="D67" s="19">
        <f>VLOOKUP($K67,[1]房源明细!$B:$P,11,FALSE)</f>
        <v>2</v>
      </c>
      <c r="E67" s="19">
        <f>VLOOKUP($K67,[1]房源明细!$B:$P,12,FALSE)</f>
        <v>2</v>
      </c>
      <c r="F67" s="19">
        <f>VLOOKUP($K67,[1]房源明细!$B:$P,13,FALSE)</f>
        <v>0</v>
      </c>
      <c r="G67" s="19">
        <f>VLOOKUP($K67,[1]房源明细!$B:$P,14,FALSE)</f>
        <v>0</v>
      </c>
      <c r="H67" s="19">
        <f>VLOOKUP($K67,[1]房源明细!$B:$P,15,FALSE)</f>
        <v>0</v>
      </c>
      <c r="I67" s="28">
        <f>VLOOKUP($K67,[1]房源明细!$B:$P,3,FALSE)</f>
        <v>43000</v>
      </c>
      <c r="J67" s="19"/>
      <c r="K67" s="29" t="s">
        <v>157</v>
      </c>
      <c r="L67" s="19">
        <f>VLOOKUP($K67,[1]房源明细!$B:$P,2,FALSE)</f>
        <v>56.04</v>
      </c>
      <c r="M67" s="19"/>
      <c r="N67" s="19">
        <f t="shared" ref="N67:Q67" si="131">E67*16</f>
        <v>32</v>
      </c>
      <c r="O67" s="19">
        <f t="shared" si="131"/>
        <v>0</v>
      </c>
      <c r="P67" s="19">
        <f t="shared" si="131"/>
        <v>0</v>
      </c>
      <c r="Q67" s="19">
        <f t="shared" si="131"/>
        <v>0</v>
      </c>
      <c r="R67" s="19">
        <f>[1]房源明细!J86</f>
        <v>4.57</v>
      </c>
      <c r="S67" s="19">
        <f t="shared" ref="S67:V67" si="132">IF($L67&gt;N67,N67,$L67)</f>
        <v>32</v>
      </c>
      <c r="T67" s="19">
        <f t="shared" si="132"/>
        <v>0</v>
      </c>
      <c r="U67" s="19">
        <f t="shared" si="132"/>
        <v>0</v>
      </c>
      <c r="V67" s="19">
        <f t="shared" si="132"/>
        <v>0</v>
      </c>
      <c r="W67" s="19">
        <f>VLOOKUP($K67,[1]房源明细!$B:$P,10,FALSE)</f>
        <v>219</v>
      </c>
      <c r="X67" s="19">
        <f>IF(DATEDIF(I67,$X$2,"m")&gt;12,12,DATEDIF(I67,$X$2,"m"))</f>
        <v>12</v>
      </c>
      <c r="Y67" s="19">
        <f t="shared" si="2"/>
        <v>2628</v>
      </c>
      <c r="Z67" s="35">
        <f t="shared" si="3"/>
        <v>131.616</v>
      </c>
      <c r="AA67" s="35">
        <f t="shared" si="4"/>
        <v>0</v>
      </c>
      <c r="AB67" s="36">
        <f t="shared" si="5"/>
        <v>0</v>
      </c>
      <c r="AC67" s="35">
        <f t="shared" si="6"/>
        <v>0</v>
      </c>
      <c r="AD67" s="35">
        <f t="shared" si="7"/>
        <v>131.61</v>
      </c>
      <c r="AE67" s="19">
        <f t="shared" si="8"/>
        <v>12</v>
      </c>
      <c r="AF67" s="37">
        <f t="shared" si="68"/>
        <v>1579</v>
      </c>
    </row>
    <row r="68" s="2" customFormat="1" ht="35" customHeight="1" spans="1:32">
      <c r="A68" s="18">
        <v>82</v>
      </c>
      <c r="B68" s="19" t="str">
        <f>VLOOKUP($K68,[1]房源明细!$B:$P,5,FALSE)</f>
        <v>陈志勇</v>
      </c>
      <c r="C68" s="19" t="s">
        <v>158</v>
      </c>
      <c r="D68" s="19">
        <f>VLOOKUP($K68,[1]房源明细!$B:$P,11,FALSE)</f>
        <v>2</v>
      </c>
      <c r="E68" s="19">
        <f>VLOOKUP($K68,[1]房源明细!$B:$P,12,FALSE)</f>
        <v>1</v>
      </c>
      <c r="F68" s="19">
        <f>VLOOKUP($K68,[1]房源明细!$B:$P,13,FALSE)</f>
        <v>0</v>
      </c>
      <c r="G68" s="19">
        <f>VLOOKUP($K68,[1]房源明细!$B:$P,14,FALSE)</f>
        <v>0</v>
      </c>
      <c r="H68" s="19">
        <f>VLOOKUP($K68,[1]房源明细!$B:$P,15,FALSE)</f>
        <v>0</v>
      </c>
      <c r="I68" s="28">
        <f>VLOOKUP($K68,[1]房源明细!$B:$P,3,FALSE)</f>
        <v>43105</v>
      </c>
      <c r="J68" s="19"/>
      <c r="K68" s="29" t="s">
        <v>159</v>
      </c>
      <c r="L68" s="19">
        <f>VLOOKUP($K68,[1]房源明细!$B:$P,2,FALSE)</f>
        <v>56.05</v>
      </c>
      <c r="M68" s="19"/>
      <c r="N68" s="19">
        <f t="shared" ref="N68:Q68" si="133">E68*16</f>
        <v>16</v>
      </c>
      <c r="O68" s="19">
        <f t="shared" si="133"/>
        <v>0</v>
      </c>
      <c r="P68" s="19">
        <f t="shared" si="133"/>
        <v>0</v>
      </c>
      <c r="Q68" s="19">
        <f t="shared" si="133"/>
        <v>0</v>
      </c>
      <c r="R68" s="19">
        <f>[1]房源明细!J87</f>
        <v>4.57</v>
      </c>
      <c r="S68" s="19">
        <f t="shared" ref="S68:V68" si="134">IF($L68&gt;N68,N68,$L68)</f>
        <v>16</v>
      </c>
      <c r="T68" s="19">
        <f t="shared" si="134"/>
        <v>0</v>
      </c>
      <c r="U68" s="19">
        <f t="shared" si="134"/>
        <v>0</v>
      </c>
      <c r="V68" s="19">
        <f t="shared" si="134"/>
        <v>0</v>
      </c>
      <c r="W68" s="19">
        <f>VLOOKUP($K68,[1]房源明细!$B:$P,10,FALSE)</f>
        <v>219</v>
      </c>
      <c r="X68" s="19">
        <f>IF(DATEDIF(I68,$X$2,"m")&gt;12,12,DATEDIF(I68,$X$2,"m"))</f>
        <v>12</v>
      </c>
      <c r="Y68" s="19">
        <f t="shared" si="2"/>
        <v>2628</v>
      </c>
      <c r="Z68" s="35">
        <f t="shared" si="3"/>
        <v>65.808</v>
      </c>
      <c r="AA68" s="35">
        <f t="shared" si="4"/>
        <v>0</v>
      </c>
      <c r="AB68" s="36">
        <f t="shared" si="5"/>
        <v>0</v>
      </c>
      <c r="AC68" s="35">
        <f t="shared" si="6"/>
        <v>0</v>
      </c>
      <c r="AD68" s="35">
        <f t="shared" si="7"/>
        <v>65.8</v>
      </c>
      <c r="AE68" s="19">
        <f t="shared" si="8"/>
        <v>12</v>
      </c>
      <c r="AF68" s="37">
        <f t="shared" si="68"/>
        <v>789</v>
      </c>
    </row>
    <row r="69" s="2" customFormat="1" ht="30" customHeight="1" spans="1:32">
      <c r="A69" s="18">
        <v>84</v>
      </c>
      <c r="B69" s="19" t="str">
        <f>VLOOKUP($K69,[1]房源明细!$B:$P,5,FALSE)</f>
        <v>刘淑英</v>
      </c>
      <c r="C69" s="19" t="s">
        <v>160</v>
      </c>
      <c r="D69" s="19">
        <f>VLOOKUP($K69,[1]房源明细!$B:$P,11,FALSE)</f>
        <v>2</v>
      </c>
      <c r="E69" s="19">
        <f>VLOOKUP($K69,[1]房源明细!$B:$P,12,FALSE)</f>
        <v>0</v>
      </c>
      <c r="F69" s="19">
        <f>VLOOKUP($K69,[1]房源明细!$B:$P,13,FALSE)</f>
        <v>0</v>
      </c>
      <c r="G69" s="19">
        <f>VLOOKUP($K69,[1]房源明细!$B:$P,14,FALSE)</f>
        <v>2</v>
      </c>
      <c r="H69" s="19">
        <f>VLOOKUP($K69,[1]房源明细!$B:$P,15,FALSE)</f>
        <v>0</v>
      </c>
      <c r="I69" s="28">
        <f>VLOOKUP($K69,[1]房源明细!$B:$P,3,FALSE)</f>
        <v>43357</v>
      </c>
      <c r="J69" s="19"/>
      <c r="K69" s="29" t="s">
        <v>161</v>
      </c>
      <c r="L69" s="19">
        <f>VLOOKUP($K69,[1]房源明细!$B:$P,2,FALSE)</f>
        <v>57.36</v>
      </c>
      <c r="M69" s="19"/>
      <c r="N69" s="19">
        <f t="shared" ref="N69:Q69" si="135">E69*16</f>
        <v>0</v>
      </c>
      <c r="O69" s="19">
        <f t="shared" si="135"/>
        <v>0</v>
      </c>
      <c r="P69" s="19">
        <f t="shared" si="135"/>
        <v>32</v>
      </c>
      <c r="Q69" s="19">
        <f t="shared" si="135"/>
        <v>0</v>
      </c>
      <c r="R69" s="19">
        <f>[1]房源明细!J89</f>
        <v>4.57</v>
      </c>
      <c r="S69" s="19">
        <f t="shared" ref="S69:V69" si="136">IF($L69&gt;N69,N69,$L69)</f>
        <v>0</v>
      </c>
      <c r="T69" s="19">
        <f t="shared" si="136"/>
        <v>0</v>
      </c>
      <c r="U69" s="19">
        <f t="shared" si="136"/>
        <v>32</v>
      </c>
      <c r="V69" s="19">
        <f t="shared" si="136"/>
        <v>0</v>
      </c>
      <c r="W69" s="19">
        <f>VLOOKUP($K69,[1]房源明细!$B:$P,10,FALSE)</f>
        <v>224</v>
      </c>
      <c r="X69" s="19">
        <f>IF(DATEDIF(I69,$X$2,"m")&gt;12,12,DATEDIF(I69,$X$2,"m"))</f>
        <v>12</v>
      </c>
      <c r="Y69" s="19">
        <f t="shared" si="2"/>
        <v>2688</v>
      </c>
      <c r="Z69" s="35">
        <f t="shared" si="3"/>
        <v>0</v>
      </c>
      <c r="AA69" s="35">
        <f t="shared" si="4"/>
        <v>0</v>
      </c>
      <c r="AB69" s="36">
        <f t="shared" si="5"/>
        <v>43.872</v>
      </c>
      <c r="AC69" s="35">
        <f t="shared" si="6"/>
        <v>0</v>
      </c>
      <c r="AD69" s="35">
        <f t="shared" si="7"/>
        <v>43.87</v>
      </c>
      <c r="AE69" s="19">
        <f t="shared" si="8"/>
        <v>12</v>
      </c>
      <c r="AF69" s="37">
        <f t="shared" si="68"/>
        <v>526</v>
      </c>
    </row>
    <row r="70" s="2" customFormat="1" ht="14.25" spans="1:32">
      <c r="A70" s="18">
        <v>85</v>
      </c>
      <c r="B70" s="19" t="str">
        <f>VLOOKUP($K70,[1]房源明细!$B:$P,5,FALSE)</f>
        <v>尹传胡</v>
      </c>
      <c r="C70" s="19" t="s">
        <v>162</v>
      </c>
      <c r="D70" s="19">
        <f>VLOOKUP($K70,[1]房源明细!$B:$P,11,FALSE)</f>
        <v>3</v>
      </c>
      <c r="E70" s="19">
        <f>VLOOKUP($K70,[1]房源明细!$B:$P,12,FALSE)</f>
        <v>1</v>
      </c>
      <c r="F70" s="19">
        <f>VLOOKUP($K70,[1]房源明细!$B:$P,13,FALSE)</f>
        <v>0</v>
      </c>
      <c r="G70" s="19">
        <f>VLOOKUP($K70,[1]房源明细!$B:$P,14,FALSE)</f>
        <v>0</v>
      </c>
      <c r="H70" s="19">
        <f>VLOOKUP($K70,[1]房源明细!$B:$P,15,FALSE)</f>
        <v>0</v>
      </c>
      <c r="I70" s="28">
        <f>VLOOKUP($K70,[1]房源明细!$B:$P,3,FALSE)</f>
        <v>43000</v>
      </c>
      <c r="J70" s="19"/>
      <c r="K70" s="29" t="s">
        <v>163</v>
      </c>
      <c r="L70" s="19">
        <f>VLOOKUP($K70,[1]房源明细!$B:$P,2,FALSE)</f>
        <v>56.04</v>
      </c>
      <c r="M70" s="19"/>
      <c r="N70" s="19">
        <f t="shared" ref="N70:Q70" si="137">E70*16</f>
        <v>16</v>
      </c>
      <c r="O70" s="19">
        <f t="shared" si="137"/>
        <v>0</v>
      </c>
      <c r="P70" s="19">
        <f t="shared" si="137"/>
        <v>0</v>
      </c>
      <c r="Q70" s="19">
        <f t="shared" si="137"/>
        <v>0</v>
      </c>
      <c r="R70" s="19">
        <f>[1]房源明细!J90</f>
        <v>4.57</v>
      </c>
      <c r="S70" s="19">
        <f t="shared" ref="S70:V70" si="138">IF($L70&gt;N70,N70,$L70)</f>
        <v>16</v>
      </c>
      <c r="T70" s="19">
        <f t="shared" si="138"/>
        <v>0</v>
      </c>
      <c r="U70" s="19">
        <f t="shared" si="138"/>
        <v>0</v>
      </c>
      <c r="V70" s="19">
        <f t="shared" si="138"/>
        <v>0</v>
      </c>
      <c r="W70" s="19">
        <f>VLOOKUP($K70,[1]房源明细!$B:$P,10,FALSE)</f>
        <v>219</v>
      </c>
      <c r="X70" s="19">
        <f>IF(DATEDIF(I70,$X$2,"m")&gt;12,12,DATEDIF(I70,$X$2,"m"))</f>
        <v>12</v>
      </c>
      <c r="Y70" s="19">
        <f t="shared" ref="Y70:Y133" si="139">W70*X70</f>
        <v>2628</v>
      </c>
      <c r="Z70" s="35">
        <f t="shared" ref="Z70:Z133" si="140">S70*R70*0.9</f>
        <v>65.808</v>
      </c>
      <c r="AA70" s="35">
        <f t="shared" ref="AA70:AA133" si="141">T70*R70*0.8</f>
        <v>0</v>
      </c>
      <c r="AB70" s="36">
        <f t="shared" ref="AB70:AB133" si="142">U70*R70*0.3</f>
        <v>0</v>
      </c>
      <c r="AC70" s="35">
        <f t="shared" ref="AC70:AC133" si="143">R70*V70*0.4</f>
        <v>0</v>
      </c>
      <c r="AD70" s="35">
        <f t="shared" ref="AD70:AD133" si="144">TRUNC(Z70+AA70+AB70+AC70,2)</f>
        <v>65.8</v>
      </c>
      <c r="AE70" s="19">
        <f t="shared" ref="AE70:AE133" si="145">X70</f>
        <v>12</v>
      </c>
      <c r="AF70" s="37">
        <f t="shared" si="68"/>
        <v>789</v>
      </c>
    </row>
    <row r="71" s="2" customFormat="1" ht="24" customHeight="1" spans="1:32">
      <c r="A71" s="18">
        <v>87</v>
      </c>
      <c r="B71" s="19" t="str">
        <f>VLOOKUP($K71,[1]房源明细!$B:$P,5,FALSE)</f>
        <v>王赛花</v>
      </c>
      <c r="C71" s="19" t="s">
        <v>164</v>
      </c>
      <c r="D71" s="19">
        <f>VLOOKUP($K71,[1]房源明细!$B:$P,11,FALSE)</f>
        <v>2</v>
      </c>
      <c r="E71" s="19">
        <f>VLOOKUP($K71,[1]房源明细!$B:$P,12,FALSE)</f>
        <v>0</v>
      </c>
      <c r="F71" s="19">
        <f>VLOOKUP($K71,[1]房源明细!$B:$P,13,FALSE)</f>
        <v>0</v>
      </c>
      <c r="G71" s="19">
        <f>VLOOKUP($K71,[1]房源明细!$B:$P,14,FALSE)</f>
        <v>2</v>
      </c>
      <c r="H71" s="19">
        <f>VLOOKUP($K71,[1]房源明细!$B:$P,15,FALSE)</f>
        <v>0</v>
      </c>
      <c r="I71" s="28">
        <f>VLOOKUP($K71,[1]房源明细!$B:$P,3,FALSE)</f>
        <v>43109</v>
      </c>
      <c r="J71" s="19"/>
      <c r="K71" s="29" t="s">
        <v>165</v>
      </c>
      <c r="L71" s="19">
        <f>VLOOKUP($K71,[1]房源明细!$B:$P,2,FALSE)</f>
        <v>56.82</v>
      </c>
      <c r="M71" s="19"/>
      <c r="N71" s="19">
        <f t="shared" ref="N71:Q71" si="146">E71*16</f>
        <v>0</v>
      </c>
      <c r="O71" s="19">
        <f t="shared" si="146"/>
        <v>0</v>
      </c>
      <c r="P71" s="19">
        <f t="shared" si="146"/>
        <v>32</v>
      </c>
      <c r="Q71" s="19">
        <f t="shared" si="146"/>
        <v>0</v>
      </c>
      <c r="R71" s="19">
        <f>[1]房源明细!J92</f>
        <v>4.57</v>
      </c>
      <c r="S71" s="19">
        <f t="shared" ref="S71:V71" si="147">IF($L71&gt;N71,N71,$L71)</f>
        <v>0</v>
      </c>
      <c r="T71" s="19">
        <f t="shared" si="147"/>
        <v>0</v>
      </c>
      <c r="U71" s="19">
        <f t="shared" si="147"/>
        <v>32</v>
      </c>
      <c r="V71" s="19">
        <f t="shared" si="147"/>
        <v>0</v>
      </c>
      <c r="W71" s="19">
        <f>VLOOKUP($K71,[1]房源明细!$B:$P,10,FALSE)</f>
        <v>222</v>
      </c>
      <c r="X71" s="19">
        <f>IF(DATEDIF(I71,$X$2,"m")&gt;12,12,DATEDIF(I71,$X$2,"m"))</f>
        <v>12</v>
      </c>
      <c r="Y71" s="19">
        <f t="shared" si="139"/>
        <v>2664</v>
      </c>
      <c r="Z71" s="35">
        <f t="shared" si="140"/>
        <v>0</v>
      </c>
      <c r="AA71" s="35">
        <f t="shared" si="141"/>
        <v>0</v>
      </c>
      <c r="AB71" s="36">
        <f t="shared" si="142"/>
        <v>43.872</v>
      </c>
      <c r="AC71" s="35">
        <f t="shared" si="143"/>
        <v>0</v>
      </c>
      <c r="AD71" s="35">
        <f t="shared" si="144"/>
        <v>43.87</v>
      </c>
      <c r="AE71" s="19">
        <f t="shared" si="145"/>
        <v>12</v>
      </c>
      <c r="AF71" s="37">
        <f t="shared" si="68"/>
        <v>526</v>
      </c>
    </row>
    <row r="72" s="2" customFormat="1" ht="14.25" spans="1:32">
      <c r="A72" s="18">
        <v>88</v>
      </c>
      <c r="B72" s="19" t="str">
        <f>VLOOKUP($K72,[1]房源明细!$B:$P,5,FALSE)</f>
        <v>程金莲</v>
      </c>
      <c r="C72" s="19" t="s">
        <v>166</v>
      </c>
      <c r="D72" s="19">
        <f>VLOOKUP($K72,[1]房源明细!$B:$P,11,FALSE)</f>
        <v>1</v>
      </c>
      <c r="E72" s="19">
        <f>VLOOKUP($K72,[1]房源明细!$B:$P,12,FALSE)</f>
        <v>1</v>
      </c>
      <c r="F72" s="19">
        <f>VLOOKUP($K72,[1]房源明细!$B:$P,13,FALSE)</f>
        <v>0</v>
      </c>
      <c r="G72" s="19">
        <f>VLOOKUP($K72,[1]房源明细!$B:$P,14,FALSE)</f>
        <v>0</v>
      </c>
      <c r="H72" s="19">
        <f>VLOOKUP($K72,[1]房源明细!$B:$P,15,FALSE)</f>
        <v>0</v>
      </c>
      <c r="I72" s="28">
        <f>VLOOKUP($K72,[1]房源明细!$B:$P,3,FALSE)</f>
        <v>43102</v>
      </c>
      <c r="J72" s="19"/>
      <c r="K72" s="29" t="s">
        <v>167</v>
      </c>
      <c r="L72" s="19">
        <f>VLOOKUP($K72,[1]房源明细!$B:$P,2,FALSE)</f>
        <v>57.36</v>
      </c>
      <c r="M72" s="19"/>
      <c r="N72" s="19">
        <f t="shared" ref="N72:Q72" si="148">E72*16</f>
        <v>16</v>
      </c>
      <c r="O72" s="19">
        <f t="shared" si="148"/>
        <v>0</v>
      </c>
      <c r="P72" s="19">
        <f t="shared" si="148"/>
        <v>0</v>
      </c>
      <c r="Q72" s="19">
        <f t="shared" si="148"/>
        <v>0</v>
      </c>
      <c r="R72" s="19">
        <f>[1]房源明细!J93</f>
        <v>4.57</v>
      </c>
      <c r="S72" s="19">
        <f t="shared" ref="S72:V72" si="149">IF($L72&gt;N72,N72,$L72)</f>
        <v>16</v>
      </c>
      <c r="T72" s="19">
        <f t="shared" si="149"/>
        <v>0</v>
      </c>
      <c r="U72" s="19">
        <f t="shared" si="149"/>
        <v>0</v>
      </c>
      <c r="V72" s="19">
        <f t="shared" si="149"/>
        <v>0</v>
      </c>
      <c r="W72" s="19">
        <f>VLOOKUP($K72,[1]房源明细!$B:$P,10,FALSE)</f>
        <v>224</v>
      </c>
      <c r="X72" s="19">
        <f>IF(DATEDIF(I72,$X$2,"m")&gt;12,12,DATEDIF(I72,$X$2,"m"))</f>
        <v>12</v>
      </c>
      <c r="Y72" s="19">
        <f t="shared" si="139"/>
        <v>2688</v>
      </c>
      <c r="Z72" s="35">
        <f t="shared" si="140"/>
        <v>65.808</v>
      </c>
      <c r="AA72" s="35">
        <f t="shared" si="141"/>
        <v>0</v>
      </c>
      <c r="AB72" s="36">
        <f t="shared" si="142"/>
        <v>0</v>
      </c>
      <c r="AC72" s="35">
        <f t="shared" si="143"/>
        <v>0</v>
      </c>
      <c r="AD72" s="35">
        <f t="shared" si="144"/>
        <v>65.8</v>
      </c>
      <c r="AE72" s="19">
        <f t="shared" si="145"/>
        <v>12</v>
      </c>
      <c r="AF72" s="37">
        <f t="shared" si="68"/>
        <v>789</v>
      </c>
    </row>
    <row r="73" s="2" customFormat="1" ht="43" customHeight="1" spans="1:32">
      <c r="A73" s="18">
        <v>90</v>
      </c>
      <c r="B73" s="19" t="str">
        <f>VLOOKUP($K73,[1]房源明细!$B:$P,5,FALSE)</f>
        <v>孙晓林</v>
      </c>
      <c r="C73" s="19" t="s">
        <v>168</v>
      </c>
      <c r="D73" s="19">
        <f>VLOOKUP($K73,[1]房源明细!$B:$P,11,FALSE)</f>
        <v>1</v>
      </c>
      <c r="E73" s="19">
        <f>VLOOKUP($K73,[1]房源明细!$B:$P,12,FALSE)</f>
        <v>0</v>
      </c>
      <c r="F73" s="19">
        <f>VLOOKUP($K73,[1]房源明细!$B:$P,13,FALSE)</f>
        <v>0</v>
      </c>
      <c r="G73" s="19">
        <f>VLOOKUP($K73,[1]房源明细!$B:$P,14,FALSE)</f>
        <v>1</v>
      </c>
      <c r="H73" s="19">
        <f>VLOOKUP($K73,[1]房源明细!$B:$P,15,FALSE)</f>
        <v>0</v>
      </c>
      <c r="I73" s="28">
        <f>VLOOKUP($K73,[1]房源明细!$B:$P,3,FALSE)</f>
        <v>43349</v>
      </c>
      <c r="J73" s="19"/>
      <c r="K73" s="29" t="s">
        <v>169</v>
      </c>
      <c r="L73" s="19">
        <f>VLOOKUP($K73,[1]房源明细!$B:$P,2,FALSE)</f>
        <v>56.05</v>
      </c>
      <c r="M73" s="19"/>
      <c r="N73" s="19">
        <f t="shared" ref="N73:Q73" si="150">E73*16</f>
        <v>0</v>
      </c>
      <c r="O73" s="19">
        <f t="shared" si="150"/>
        <v>0</v>
      </c>
      <c r="P73" s="19">
        <f t="shared" si="150"/>
        <v>16</v>
      </c>
      <c r="Q73" s="19">
        <f t="shared" si="150"/>
        <v>0</v>
      </c>
      <c r="R73" s="19">
        <f>[1]房源明细!J95</f>
        <v>4.57</v>
      </c>
      <c r="S73" s="19">
        <f t="shared" ref="S73:V73" si="151">IF($L73&gt;N73,N73,$L73)</f>
        <v>0</v>
      </c>
      <c r="T73" s="19">
        <f t="shared" si="151"/>
        <v>0</v>
      </c>
      <c r="U73" s="19">
        <f t="shared" si="151"/>
        <v>16</v>
      </c>
      <c r="V73" s="19">
        <f t="shared" si="151"/>
        <v>0</v>
      </c>
      <c r="W73" s="19">
        <f>VLOOKUP($K73,[1]房源明细!$B:$P,10,FALSE)</f>
        <v>219</v>
      </c>
      <c r="X73" s="19">
        <f>IF(DATEDIF(I73,$X$2,"m")&gt;12,12,DATEDIF(I73,$X$2,"m"))</f>
        <v>12</v>
      </c>
      <c r="Y73" s="19">
        <f t="shared" si="139"/>
        <v>2628</v>
      </c>
      <c r="Z73" s="35">
        <f t="shared" si="140"/>
        <v>0</v>
      </c>
      <c r="AA73" s="35">
        <f t="shared" si="141"/>
        <v>0</v>
      </c>
      <c r="AB73" s="36">
        <f t="shared" si="142"/>
        <v>21.936</v>
      </c>
      <c r="AC73" s="35">
        <f t="shared" si="143"/>
        <v>0</v>
      </c>
      <c r="AD73" s="35">
        <f t="shared" si="144"/>
        <v>21.93</v>
      </c>
      <c r="AE73" s="19">
        <f t="shared" si="145"/>
        <v>12</v>
      </c>
      <c r="AF73" s="37">
        <f t="shared" si="68"/>
        <v>263</v>
      </c>
    </row>
    <row r="74" s="2" customFormat="1" ht="33" customHeight="1" spans="1:32">
      <c r="A74" s="18">
        <v>91</v>
      </c>
      <c r="B74" s="19" t="str">
        <f>VLOOKUP($K74,[1]房源明细!$B:$P,5,FALSE)</f>
        <v>周桂英</v>
      </c>
      <c r="C74" s="19" t="s">
        <v>170</v>
      </c>
      <c r="D74" s="19">
        <v>2</v>
      </c>
      <c r="E74" s="19">
        <f>VLOOKUP($K74,[1]房源明细!$B:$P,12,FALSE)</f>
        <v>0</v>
      </c>
      <c r="F74" s="19">
        <f>VLOOKUP($K74,[1]房源明细!$B:$P,13,FALSE)</f>
        <v>0</v>
      </c>
      <c r="G74" s="19">
        <v>2</v>
      </c>
      <c r="H74" s="19">
        <f>VLOOKUP($K74,[1]房源明细!$B:$P,15,FALSE)</f>
        <v>0</v>
      </c>
      <c r="I74" s="28">
        <f>VLOOKUP($K74,[1]房源明细!$B:$P,3,FALSE)</f>
        <v>43105</v>
      </c>
      <c r="J74" s="19"/>
      <c r="K74" s="29" t="s">
        <v>171</v>
      </c>
      <c r="L74" s="19">
        <f>VLOOKUP($K74,[1]房源明细!$B:$P,2,FALSE)</f>
        <v>56.82</v>
      </c>
      <c r="M74" s="19"/>
      <c r="N74" s="19">
        <f t="shared" ref="N74:Q74" si="152">E74*16</f>
        <v>0</v>
      </c>
      <c r="O74" s="19">
        <f t="shared" si="152"/>
        <v>0</v>
      </c>
      <c r="P74" s="19">
        <f t="shared" si="152"/>
        <v>32</v>
      </c>
      <c r="Q74" s="19">
        <f t="shared" si="152"/>
        <v>0</v>
      </c>
      <c r="R74" s="19">
        <f>[1]房源明细!J96</f>
        <v>4.57</v>
      </c>
      <c r="S74" s="19">
        <f t="shared" ref="S74:V74" si="153">IF($L74&gt;N74,N74,$L74)</f>
        <v>0</v>
      </c>
      <c r="T74" s="19">
        <f t="shared" si="153"/>
        <v>0</v>
      </c>
      <c r="U74" s="19">
        <f t="shared" si="153"/>
        <v>32</v>
      </c>
      <c r="V74" s="19">
        <f t="shared" si="153"/>
        <v>0</v>
      </c>
      <c r="W74" s="19">
        <f>VLOOKUP($K74,[1]房源明细!$B:$P,10,FALSE)</f>
        <v>222</v>
      </c>
      <c r="X74" s="19">
        <f>IF(DATEDIF(I74,$X$2,"m")&gt;12,12,DATEDIF(I74,$X$2,"m"))</f>
        <v>12</v>
      </c>
      <c r="Y74" s="19">
        <f t="shared" si="139"/>
        <v>2664</v>
      </c>
      <c r="Z74" s="35">
        <f t="shared" si="140"/>
        <v>0</v>
      </c>
      <c r="AA74" s="35">
        <f t="shared" si="141"/>
        <v>0</v>
      </c>
      <c r="AB74" s="36">
        <f t="shared" si="142"/>
        <v>43.872</v>
      </c>
      <c r="AC74" s="35">
        <f t="shared" si="143"/>
        <v>0</v>
      </c>
      <c r="AD74" s="35">
        <f t="shared" si="144"/>
        <v>43.87</v>
      </c>
      <c r="AE74" s="19">
        <f t="shared" si="145"/>
        <v>12</v>
      </c>
      <c r="AF74" s="37">
        <f t="shared" si="68"/>
        <v>526</v>
      </c>
    </row>
    <row r="75" s="2" customFormat="1" ht="31" customHeight="1" spans="1:32">
      <c r="A75" s="18">
        <v>92</v>
      </c>
      <c r="B75" s="19" t="str">
        <f>VLOOKUP($K75,[1]房源明细!$B:$P,5,FALSE)</f>
        <v>邵立亮</v>
      </c>
      <c r="C75" s="19" t="s">
        <v>172</v>
      </c>
      <c r="D75" s="19">
        <f>VLOOKUP($K75,[1]房源明细!$B:$P,11,FALSE)</f>
        <v>1</v>
      </c>
      <c r="E75" s="19">
        <f>VLOOKUP($K75,[1]房源明细!$B:$P,12,FALSE)</f>
        <v>0</v>
      </c>
      <c r="F75" s="19">
        <f>VLOOKUP($K75,[1]房源明细!$B:$P,13,FALSE)</f>
        <v>0</v>
      </c>
      <c r="G75" s="19">
        <f>VLOOKUP($K75,[1]房源明细!$B:$P,14,FALSE)</f>
        <v>1</v>
      </c>
      <c r="H75" s="19">
        <f>VLOOKUP($K75,[1]房源明细!$B:$P,15,FALSE)</f>
        <v>0</v>
      </c>
      <c r="I75" s="28">
        <f>VLOOKUP($K75,[1]房源明细!$B:$P,3,FALSE)</f>
        <v>43373</v>
      </c>
      <c r="J75" s="19"/>
      <c r="K75" s="29" t="s">
        <v>173</v>
      </c>
      <c r="L75" s="19">
        <f>VLOOKUP($K75,[1]房源明细!$B:$P,2,FALSE)</f>
        <v>57.36</v>
      </c>
      <c r="M75" s="19"/>
      <c r="N75" s="19">
        <f t="shared" ref="N75:Q75" si="154">E75*16</f>
        <v>0</v>
      </c>
      <c r="O75" s="19">
        <f t="shared" si="154"/>
        <v>0</v>
      </c>
      <c r="P75" s="19">
        <f t="shared" si="154"/>
        <v>16</v>
      </c>
      <c r="Q75" s="19">
        <f t="shared" si="154"/>
        <v>0</v>
      </c>
      <c r="R75" s="19">
        <f>[1]房源明细!J97</f>
        <v>4.57</v>
      </c>
      <c r="S75" s="19">
        <f t="shared" ref="S75:V75" si="155">IF($L75&gt;N75,N75,$L75)</f>
        <v>0</v>
      </c>
      <c r="T75" s="19">
        <f t="shared" si="155"/>
        <v>0</v>
      </c>
      <c r="U75" s="19">
        <f t="shared" si="155"/>
        <v>16</v>
      </c>
      <c r="V75" s="19">
        <f t="shared" si="155"/>
        <v>0</v>
      </c>
      <c r="W75" s="19">
        <f>VLOOKUP($K75,[1]房源明细!$B:$P,10,FALSE)</f>
        <v>224</v>
      </c>
      <c r="X75" s="19">
        <f>IF(DATEDIF(I75,$X$2,"m")&gt;12,12,DATEDIF(I75,$X$2,"m"))</f>
        <v>12</v>
      </c>
      <c r="Y75" s="19">
        <f t="shared" si="139"/>
        <v>2688</v>
      </c>
      <c r="Z75" s="35">
        <f t="shared" si="140"/>
        <v>0</v>
      </c>
      <c r="AA75" s="35">
        <f t="shared" si="141"/>
        <v>0</v>
      </c>
      <c r="AB75" s="36">
        <f t="shared" si="142"/>
        <v>21.936</v>
      </c>
      <c r="AC75" s="35">
        <f t="shared" si="143"/>
        <v>0</v>
      </c>
      <c r="AD75" s="35">
        <f t="shared" si="144"/>
        <v>21.93</v>
      </c>
      <c r="AE75" s="19">
        <f t="shared" si="145"/>
        <v>12</v>
      </c>
      <c r="AF75" s="37">
        <f t="shared" si="68"/>
        <v>263</v>
      </c>
    </row>
    <row r="76" s="2" customFormat="1" ht="14.25" spans="1:32">
      <c r="A76" s="18">
        <v>93</v>
      </c>
      <c r="B76" s="19" t="str">
        <f>VLOOKUP($K76,[1]房源明细!$B:$P,5,FALSE)</f>
        <v>李杏甫</v>
      </c>
      <c r="C76" s="19" t="s">
        <v>174</v>
      </c>
      <c r="D76" s="19">
        <f>VLOOKUP($K76,[1]房源明细!$B:$P,11,FALSE)</f>
        <v>3</v>
      </c>
      <c r="E76" s="19">
        <f>VLOOKUP($K76,[1]房源明细!$B:$P,12,FALSE)</f>
        <v>2</v>
      </c>
      <c r="F76" s="19">
        <f>VLOOKUP($K76,[1]房源明细!$B:$P,13,FALSE)</f>
        <v>0</v>
      </c>
      <c r="G76" s="19">
        <f>VLOOKUP($K76,[1]房源明细!$B:$P,14,FALSE)</f>
        <v>0</v>
      </c>
      <c r="H76" s="19">
        <f>VLOOKUP($K76,[1]房源明细!$B:$P,15,FALSE)</f>
        <v>0</v>
      </c>
      <c r="I76" s="28">
        <f>VLOOKUP($K76,[1]房源明细!$B:$P,3,FALSE)</f>
        <v>43003</v>
      </c>
      <c r="J76" s="19"/>
      <c r="K76" s="29" t="s">
        <v>175</v>
      </c>
      <c r="L76" s="19">
        <f>VLOOKUP($K76,[1]房源明细!$B:$P,2,FALSE)</f>
        <v>56.04</v>
      </c>
      <c r="M76" s="19"/>
      <c r="N76" s="19">
        <f t="shared" ref="N76:Q76" si="156">E76*16</f>
        <v>32</v>
      </c>
      <c r="O76" s="19">
        <f t="shared" si="156"/>
        <v>0</v>
      </c>
      <c r="P76" s="19">
        <f t="shared" si="156"/>
        <v>0</v>
      </c>
      <c r="Q76" s="19">
        <f t="shared" si="156"/>
        <v>0</v>
      </c>
      <c r="R76" s="19">
        <f>[1]房源明细!J98</f>
        <v>4.57</v>
      </c>
      <c r="S76" s="19">
        <f t="shared" ref="S76:V76" si="157">IF($L76&gt;N76,N76,$L76)</f>
        <v>32</v>
      </c>
      <c r="T76" s="19">
        <f t="shared" si="157"/>
        <v>0</v>
      </c>
      <c r="U76" s="19">
        <f t="shared" si="157"/>
        <v>0</v>
      </c>
      <c r="V76" s="19">
        <f t="shared" si="157"/>
        <v>0</v>
      </c>
      <c r="W76" s="19">
        <f>VLOOKUP($K76,[1]房源明细!$B:$P,10,FALSE)</f>
        <v>219</v>
      </c>
      <c r="X76" s="19">
        <f>IF(DATEDIF(I76,$X$2,"m")&gt;12,12,DATEDIF(I76,$X$2,"m"))</f>
        <v>12</v>
      </c>
      <c r="Y76" s="19">
        <f t="shared" si="139"/>
        <v>2628</v>
      </c>
      <c r="Z76" s="35">
        <f t="shared" si="140"/>
        <v>131.616</v>
      </c>
      <c r="AA76" s="35">
        <f t="shared" si="141"/>
        <v>0</v>
      </c>
      <c r="AB76" s="36">
        <f t="shared" si="142"/>
        <v>0</v>
      </c>
      <c r="AC76" s="35">
        <f t="shared" si="143"/>
        <v>0</v>
      </c>
      <c r="AD76" s="35">
        <f t="shared" si="144"/>
        <v>131.61</v>
      </c>
      <c r="AE76" s="19">
        <f t="shared" si="145"/>
        <v>12</v>
      </c>
      <c r="AF76" s="37">
        <f t="shared" si="68"/>
        <v>1579</v>
      </c>
    </row>
    <row r="77" s="2" customFormat="1" ht="30" customHeight="1" spans="1:32">
      <c r="A77" s="18">
        <v>94</v>
      </c>
      <c r="B77" s="19" t="str">
        <f>VLOOKUP($K77,[1]房源明细!$B:$P,5,FALSE)</f>
        <v>郁桂芝</v>
      </c>
      <c r="C77" s="19" t="s">
        <v>176</v>
      </c>
      <c r="D77" s="19">
        <f>VLOOKUP($K77,[1]房源明细!$B:$P,11,FALSE)</f>
        <v>2</v>
      </c>
      <c r="E77" s="19">
        <f>VLOOKUP($K77,[1]房源明细!$B:$P,12,FALSE)</f>
        <v>0</v>
      </c>
      <c r="F77" s="19">
        <f>VLOOKUP($K77,[1]房源明细!$B:$P,13,FALSE)</f>
        <v>0</v>
      </c>
      <c r="G77" s="19">
        <f>VLOOKUP($K77,[1]房源明细!$B:$P,14,FALSE)</f>
        <v>2</v>
      </c>
      <c r="H77" s="19">
        <f>VLOOKUP($K77,[1]房源明细!$B:$P,15,FALSE)</f>
        <v>0</v>
      </c>
      <c r="I77" s="28">
        <f>VLOOKUP($K77,[1]房源明细!$B:$P,3,FALSE)</f>
        <v>43364</v>
      </c>
      <c r="J77" s="19"/>
      <c r="K77" s="29" t="s">
        <v>177</v>
      </c>
      <c r="L77" s="19">
        <f>VLOOKUP($K77,[1]房源明细!$B:$P,2,FALSE)</f>
        <v>56.82</v>
      </c>
      <c r="M77" s="19"/>
      <c r="N77" s="19">
        <f t="shared" ref="N77:Q77" si="158">E77*16</f>
        <v>0</v>
      </c>
      <c r="O77" s="19">
        <f t="shared" si="158"/>
        <v>0</v>
      </c>
      <c r="P77" s="19">
        <f t="shared" si="158"/>
        <v>32</v>
      </c>
      <c r="Q77" s="19">
        <f t="shared" si="158"/>
        <v>0</v>
      </c>
      <c r="R77" s="19">
        <f>[1]房源明细!J99</f>
        <v>4.57</v>
      </c>
      <c r="S77" s="19">
        <f t="shared" ref="S77:V77" si="159">IF($L77&gt;N77,N77,$L77)</f>
        <v>0</v>
      </c>
      <c r="T77" s="19">
        <f t="shared" si="159"/>
        <v>0</v>
      </c>
      <c r="U77" s="19">
        <f t="shared" si="159"/>
        <v>32</v>
      </c>
      <c r="V77" s="19">
        <f t="shared" si="159"/>
        <v>0</v>
      </c>
      <c r="W77" s="19">
        <f>VLOOKUP($K77,[1]房源明细!$B:$P,10,FALSE)</f>
        <v>222</v>
      </c>
      <c r="X77" s="19">
        <f>IF(DATEDIF(I77,$X$2,"m")&gt;12,12,DATEDIF(I77,$X$2,"m"))</f>
        <v>12</v>
      </c>
      <c r="Y77" s="19">
        <f t="shared" si="139"/>
        <v>2664</v>
      </c>
      <c r="Z77" s="35">
        <f t="shared" si="140"/>
        <v>0</v>
      </c>
      <c r="AA77" s="35">
        <f t="shared" si="141"/>
        <v>0</v>
      </c>
      <c r="AB77" s="36">
        <f t="shared" si="142"/>
        <v>43.872</v>
      </c>
      <c r="AC77" s="35">
        <f t="shared" si="143"/>
        <v>0</v>
      </c>
      <c r="AD77" s="35">
        <f t="shared" si="144"/>
        <v>43.87</v>
      </c>
      <c r="AE77" s="19">
        <f t="shared" si="145"/>
        <v>12</v>
      </c>
      <c r="AF77" s="37">
        <f t="shared" si="68"/>
        <v>526</v>
      </c>
    </row>
    <row r="78" s="2" customFormat="1" ht="23" customHeight="1" spans="1:32">
      <c r="A78" s="18">
        <v>95</v>
      </c>
      <c r="B78" s="19" t="str">
        <f>VLOOKUP($K78,[1]房源明细!$B:$P,5,FALSE)</f>
        <v>方翠香</v>
      </c>
      <c r="C78" s="19" t="s">
        <v>178</v>
      </c>
      <c r="D78" s="19">
        <f>VLOOKUP($K78,[1]房源明细!$B:$P,11,FALSE)</f>
        <v>1</v>
      </c>
      <c r="E78" s="19">
        <f>VLOOKUP($K78,[1]房源明细!$B:$P,12,FALSE)</f>
        <v>0</v>
      </c>
      <c r="F78" s="19">
        <f>VLOOKUP($K78,[1]房源明细!$B:$P,13,FALSE)</f>
        <v>0</v>
      </c>
      <c r="G78" s="19">
        <f>VLOOKUP($K78,[1]房源明细!$B:$P,14,FALSE)</f>
        <v>1</v>
      </c>
      <c r="H78" s="19">
        <f>VLOOKUP($K78,[1]房源明细!$B:$P,15,FALSE)</f>
        <v>0</v>
      </c>
      <c r="I78" s="28">
        <f>VLOOKUP($K78,[1]房源明细!$B:$P,3,FALSE)</f>
        <v>43372</v>
      </c>
      <c r="J78" s="19"/>
      <c r="K78" s="29" t="s">
        <v>179</v>
      </c>
      <c r="L78" s="19">
        <f>VLOOKUP($K78,[1]房源明细!$B:$P,2,FALSE)</f>
        <v>56.05</v>
      </c>
      <c r="M78" s="19"/>
      <c r="N78" s="19">
        <f t="shared" ref="N78:Q78" si="160">E78*16</f>
        <v>0</v>
      </c>
      <c r="O78" s="19">
        <f t="shared" si="160"/>
        <v>0</v>
      </c>
      <c r="P78" s="19">
        <f t="shared" si="160"/>
        <v>16</v>
      </c>
      <c r="Q78" s="19">
        <f t="shared" si="160"/>
        <v>0</v>
      </c>
      <c r="R78" s="19">
        <f>[1]房源明细!J100</f>
        <v>4.57</v>
      </c>
      <c r="S78" s="19">
        <f t="shared" ref="S78:V78" si="161">IF($L78&gt;N78,N78,$L78)</f>
        <v>0</v>
      </c>
      <c r="T78" s="19">
        <f t="shared" si="161"/>
        <v>0</v>
      </c>
      <c r="U78" s="19">
        <f t="shared" si="161"/>
        <v>16</v>
      </c>
      <c r="V78" s="19">
        <f t="shared" si="161"/>
        <v>0</v>
      </c>
      <c r="W78" s="19">
        <f>VLOOKUP($K78,[1]房源明细!$B:$P,10,FALSE)</f>
        <v>219</v>
      </c>
      <c r="X78" s="19">
        <f>IF(DATEDIF(I78,$X$2,"m")&gt;12,12,DATEDIF(I78,$X$2,"m"))</f>
        <v>12</v>
      </c>
      <c r="Y78" s="19">
        <f t="shared" si="139"/>
        <v>2628</v>
      </c>
      <c r="Z78" s="35">
        <f t="shared" si="140"/>
        <v>0</v>
      </c>
      <c r="AA78" s="35">
        <f t="shared" si="141"/>
        <v>0</v>
      </c>
      <c r="AB78" s="36">
        <f t="shared" si="142"/>
        <v>21.936</v>
      </c>
      <c r="AC78" s="35">
        <f t="shared" si="143"/>
        <v>0</v>
      </c>
      <c r="AD78" s="35">
        <f t="shared" si="144"/>
        <v>21.93</v>
      </c>
      <c r="AE78" s="19">
        <f t="shared" si="145"/>
        <v>12</v>
      </c>
      <c r="AF78" s="37">
        <f t="shared" si="68"/>
        <v>263</v>
      </c>
    </row>
    <row r="79" s="2" customFormat="1" ht="26" customHeight="1" spans="1:32">
      <c r="A79" s="18">
        <v>96</v>
      </c>
      <c r="B79" s="19" t="str">
        <f>VLOOKUP($K79,[1]房源明细!$B:$P,5,FALSE)</f>
        <v>李梅花</v>
      </c>
      <c r="C79" s="19" t="s">
        <v>180</v>
      </c>
      <c r="D79" s="19">
        <f>VLOOKUP($K79,[1]房源明细!$B:$P,11,FALSE)</f>
        <v>1</v>
      </c>
      <c r="E79" s="19">
        <f>VLOOKUP($K79,[1]房源明细!$B:$P,12,FALSE)</f>
        <v>0</v>
      </c>
      <c r="F79" s="19">
        <f>VLOOKUP($K79,[1]房源明细!$B:$P,13,FALSE)</f>
        <v>0</v>
      </c>
      <c r="G79" s="19">
        <f>VLOOKUP($K79,[1]房源明细!$B:$P,14,FALSE)</f>
        <v>1</v>
      </c>
      <c r="H79" s="19">
        <f>VLOOKUP($K79,[1]房源明细!$B:$P,15,FALSE)</f>
        <v>0</v>
      </c>
      <c r="I79" s="28">
        <f>VLOOKUP($K79,[1]房源明细!$B:$P,3,FALSE)</f>
        <v>43032</v>
      </c>
      <c r="J79" s="19"/>
      <c r="K79" s="29" t="s">
        <v>181</v>
      </c>
      <c r="L79" s="19">
        <f>VLOOKUP($K79,[1]房源明细!$B:$P,2,FALSE)</f>
        <v>57.36</v>
      </c>
      <c r="M79" s="19"/>
      <c r="N79" s="19">
        <f t="shared" ref="N79:Q79" si="162">E79*16</f>
        <v>0</v>
      </c>
      <c r="O79" s="19">
        <f t="shared" si="162"/>
        <v>0</v>
      </c>
      <c r="P79" s="19">
        <f t="shared" si="162"/>
        <v>16</v>
      </c>
      <c r="Q79" s="19">
        <f t="shared" si="162"/>
        <v>0</v>
      </c>
      <c r="R79" s="19">
        <f>[1]房源明细!J101</f>
        <v>4.57</v>
      </c>
      <c r="S79" s="19">
        <f t="shared" ref="S79:V79" si="163">IF($L79&gt;N79,N79,$L79)</f>
        <v>0</v>
      </c>
      <c r="T79" s="19">
        <f t="shared" si="163"/>
        <v>0</v>
      </c>
      <c r="U79" s="19">
        <f t="shared" si="163"/>
        <v>16</v>
      </c>
      <c r="V79" s="19">
        <f t="shared" si="163"/>
        <v>0</v>
      </c>
      <c r="W79" s="19">
        <f>VLOOKUP($K79,[1]房源明细!$B:$P,10,FALSE)</f>
        <v>224</v>
      </c>
      <c r="X79" s="19">
        <f>IF(DATEDIF(I79,$X$2,"m")&gt;12,12,DATEDIF(I79,$X$2,"m"))</f>
        <v>12</v>
      </c>
      <c r="Y79" s="19">
        <f t="shared" si="139"/>
        <v>2688</v>
      </c>
      <c r="Z79" s="35">
        <f t="shared" si="140"/>
        <v>0</v>
      </c>
      <c r="AA79" s="35">
        <f t="shared" si="141"/>
        <v>0</v>
      </c>
      <c r="AB79" s="36">
        <f t="shared" si="142"/>
        <v>21.936</v>
      </c>
      <c r="AC79" s="35">
        <f t="shared" si="143"/>
        <v>0</v>
      </c>
      <c r="AD79" s="35">
        <f t="shared" si="144"/>
        <v>21.93</v>
      </c>
      <c r="AE79" s="19">
        <f t="shared" si="145"/>
        <v>12</v>
      </c>
      <c r="AF79" s="37">
        <f t="shared" si="68"/>
        <v>263</v>
      </c>
    </row>
    <row r="80" s="2" customFormat="1" ht="29" customHeight="1" spans="1:32">
      <c r="A80" s="18">
        <v>97</v>
      </c>
      <c r="B80" s="19" t="str">
        <f>VLOOKUP($K80,[1]房源明细!$B:$P,5,FALSE)</f>
        <v>陈春梅</v>
      </c>
      <c r="C80" s="19" t="s">
        <v>182</v>
      </c>
      <c r="D80" s="19">
        <f>VLOOKUP($K80,[1]房源明细!$B:$P,11,FALSE)</f>
        <v>2</v>
      </c>
      <c r="E80" s="19">
        <f>VLOOKUP($K80,[1]房源明细!$B:$P,12,FALSE)</f>
        <v>0</v>
      </c>
      <c r="F80" s="19">
        <f>VLOOKUP($K80,[1]房源明细!$B:$P,13,FALSE)</f>
        <v>0</v>
      </c>
      <c r="G80" s="19">
        <f>VLOOKUP($K80,[1]房源明细!$B:$P,14,FALSE)</f>
        <v>2</v>
      </c>
      <c r="H80" s="19">
        <f>VLOOKUP($K80,[1]房源明细!$B:$P,15,FALSE)</f>
        <v>0</v>
      </c>
      <c r="I80" s="28">
        <f>VLOOKUP($K80,[1]房源明细!$B:$P,3,FALSE)</f>
        <v>43003</v>
      </c>
      <c r="J80" s="19"/>
      <c r="K80" s="29" t="s">
        <v>183</v>
      </c>
      <c r="L80" s="19">
        <f>VLOOKUP($K80,[1]房源明细!$B:$P,2,FALSE)</f>
        <v>56.04</v>
      </c>
      <c r="M80" s="19"/>
      <c r="N80" s="19">
        <f t="shared" ref="N80:Q80" si="164">E80*16</f>
        <v>0</v>
      </c>
      <c r="O80" s="19">
        <f t="shared" si="164"/>
        <v>0</v>
      </c>
      <c r="P80" s="19">
        <f t="shared" si="164"/>
        <v>32</v>
      </c>
      <c r="Q80" s="19">
        <f t="shared" si="164"/>
        <v>0</v>
      </c>
      <c r="R80" s="19">
        <f>[1]房源明细!J102</f>
        <v>4.57</v>
      </c>
      <c r="S80" s="19">
        <f t="shared" ref="S80:V80" si="165">IF($L80&gt;N80,N80,$L80)</f>
        <v>0</v>
      </c>
      <c r="T80" s="19">
        <f t="shared" si="165"/>
        <v>0</v>
      </c>
      <c r="U80" s="19">
        <f t="shared" si="165"/>
        <v>32</v>
      </c>
      <c r="V80" s="19">
        <f t="shared" si="165"/>
        <v>0</v>
      </c>
      <c r="W80" s="19">
        <f>VLOOKUP($K80,[1]房源明细!$B:$P,10,FALSE)</f>
        <v>219</v>
      </c>
      <c r="X80" s="19">
        <f>IF(DATEDIF(I80,$X$2,"m")&gt;12,12,DATEDIF(I80,$X$2,"m"))</f>
        <v>12</v>
      </c>
      <c r="Y80" s="19">
        <f t="shared" si="139"/>
        <v>2628</v>
      </c>
      <c r="Z80" s="35">
        <f t="shared" si="140"/>
        <v>0</v>
      </c>
      <c r="AA80" s="35">
        <f t="shared" si="141"/>
        <v>0</v>
      </c>
      <c r="AB80" s="36">
        <f t="shared" si="142"/>
        <v>43.872</v>
      </c>
      <c r="AC80" s="35">
        <f t="shared" si="143"/>
        <v>0</v>
      </c>
      <c r="AD80" s="35">
        <f t="shared" si="144"/>
        <v>43.87</v>
      </c>
      <c r="AE80" s="19">
        <f t="shared" si="145"/>
        <v>12</v>
      </c>
      <c r="AF80" s="37">
        <f t="shared" si="68"/>
        <v>526</v>
      </c>
    </row>
    <row r="81" s="2" customFormat="1" ht="14.25" spans="1:32">
      <c r="A81" s="18">
        <v>98</v>
      </c>
      <c r="B81" s="19" t="str">
        <f>VLOOKUP($K81,[1]房源明细!$B:$P,5,FALSE)</f>
        <v>刘秧娣</v>
      </c>
      <c r="C81" s="19" t="s">
        <v>184</v>
      </c>
      <c r="D81" s="19">
        <f>VLOOKUP($K81,[1]房源明细!$B:$P,11,FALSE)</f>
        <v>2</v>
      </c>
      <c r="E81" s="19">
        <f>VLOOKUP($K81,[1]房源明细!$B:$P,12,FALSE)</f>
        <v>2</v>
      </c>
      <c r="F81" s="19">
        <f>VLOOKUP($K81,[1]房源明细!$B:$P,13,FALSE)</f>
        <v>0</v>
      </c>
      <c r="G81" s="19">
        <f>VLOOKUP($K81,[1]房源明细!$B:$P,14,FALSE)</f>
        <v>0</v>
      </c>
      <c r="H81" s="19">
        <f>VLOOKUP($K81,[1]房源明细!$B:$P,15,FALSE)</f>
        <v>0</v>
      </c>
      <c r="I81" s="28">
        <f>VLOOKUP($K81,[1]房源明细!$B:$P,3,FALSE)</f>
        <v>43105</v>
      </c>
      <c r="J81" s="19"/>
      <c r="K81" s="29" t="s">
        <v>185</v>
      </c>
      <c r="L81" s="19">
        <f>VLOOKUP($K81,[1]房源明细!$B:$P,2,FALSE)</f>
        <v>56.05</v>
      </c>
      <c r="M81" s="19"/>
      <c r="N81" s="19">
        <f t="shared" ref="N81:Q81" si="166">E81*16</f>
        <v>32</v>
      </c>
      <c r="O81" s="19">
        <f t="shared" si="166"/>
        <v>0</v>
      </c>
      <c r="P81" s="19">
        <f t="shared" si="166"/>
        <v>0</v>
      </c>
      <c r="Q81" s="19">
        <f t="shared" si="166"/>
        <v>0</v>
      </c>
      <c r="R81" s="19">
        <f>[1]房源明细!J103</f>
        <v>4.57</v>
      </c>
      <c r="S81" s="19">
        <f t="shared" ref="S81:V81" si="167">IF($L81&gt;N81,N81,$L81)</f>
        <v>32</v>
      </c>
      <c r="T81" s="19">
        <f t="shared" si="167"/>
        <v>0</v>
      </c>
      <c r="U81" s="19">
        <f t="shared" si="167"/>
        <v>0</v>
      </c>
      <c r="V81" s="19">
        <f t="shared" si="167"/>
        <v>0</v>
      </c>
      <c r="W81" s="19">
        <f>VLOOKUP($K81,[1]房源明细!$B:$P,10,FALSE)</f>
        <v>219</v>
      </c>
      <c r="X81" s="19">
        <f>IF(DATEDIF(I81,$X$2,"m")&gt;12,12,DATEDIF(I81,$X$2,"m"))</f>
        <v>12</v>
      </c>
      <c r="Y81" s="19">
        <f t="shared" si="139"/>
        <v>2628</v>
      </c>
      <c r="Z81" s="35">
        <f t="shared" si="140"/>
        <v>131.616</v>
      </c>
      <c r="AA81" s="35">
        <f t="shared" si="141"/>
        <v>0</v>
      </c>
      <c r="AB81" s="36">
        <f t="shared" si="142"/>
        <v>0</v>
      </c>
      <c r="AC81" s="35">
        <f t="shared" si="143"/>
        <v>0</v>
      </c>
      <c r="AD81" s="35">
        <f t="shared" si="144"/>
        <v>131.61</v>
      </c>
      <c r="AE81" s="19">
        <f t="shared" si="145"/>
        <v>12</v>
      </c>
      <c r="AF81" s="37">
        <f t="shared" si="68"/>
        <v>1579</v>
      </c>
    </row>
    <row r="82" s="2" customFormat="1" ht="14.25" spans="1:32">
      <c r="A82" s="18">
        <v>101</v>
      </c>
      <c r="B82" s="19" t="str">
        <f>VLOOKUP($K82,[1]房源明细!$B:$P,5,FALSE)</f>
        <v>孔长林</v>
      </c>
      <c r="C82" s="19" t="s">
        <v>186</v>
      </c>
      <c r="D82" s="19">
        <f>VLOOKUP($K82,[1]房源明细!$B:$P,11,FALSE)</f>
        <v>3</v>
      </c>
      <c r="E82" s="19">
        <f>VLOOKUP($K82,[1]房源明细!$B:$P,12,FALSE)</f>
        <v>0</v>
      </c>
      <c r="F82" s="19">
        <f>VLOOKUP($K82,[1]房源明细!$B:$P,13,FALSE)</f>
        <v>0</v>
      </c>
      <c r="G82" s="19">
        <f>VLOOKUP($K82,[1]房源明细!$B:$P,14,FALSE)</f>
        <v>3</v>
      </c>
      <c r="H82" s="19">
        <f>VLOOKUP($K82,[1]房源明细!$B:$P,15,FALSE)</f>
        <v>0</v>
      </c>
      <c r="I82" s="28">
        <f>VLOOKUP($K82,[1]房源明细!$B:$P,3,FALSE)</f>
        <v>43003</v>
      </c>
      <c r="J82" s="19"/>
      <c r="K82" s="29" t="s">
        <v>187</v>
      </c>
      <c r="L82" s="19">
        <f>VLOOKUP($K82,[1]房源明细!$B:$P,2,FALSE)</f>
        <v>56.04</v>
      </c>
      <c r="M82" s="19"/>
      <c r="N82" s="19">
        <f t="shared" ref="N82:Q82" si="168">E82*16</f>
        <v>0</v>
      </c>
      <c r="O82" s="19">
        <f t="shared" si="168"/>
        <v>0</v>
      </c>
      <c r="P82" s="19">
        <f t="shared" si="168"/>
        <v>48</v>
      </c>
      <c r="Q82" s="19">
        <f t="shared" si="168"/>
        <v>0</v>
      </c>
      <c r="R82" s="19">
        <f>[1]房源明细!J106</f>
        <v>4.57</v>
      </c>
      <c r="S82" s="19">
        <f t="shared" ref="S82:V82" si="169">IF($L82&gt;N82,N82,$L82)</f>
        <v>0</v>
      </c>
      <c r="T82" s="19">
        <f t="shared" si="169"/>
        <v>0</v>
      </c>
      <c r="U82" s="19">
        <f t="shared" si="169"/>
        <v>48</v>
      </c>
      <c r="V82" s="19">
        <f t="shared" si="169"/>
        <v>0</v>
      </c>
      <c r="W82" s="19">
        <f>VLOOKUP($K82,[1]房源明细!$B:$P,10,FALSE)</f>
        <v>219</v>
      </c>
      <c r="X82" s="19">
        <f>IF(DATEDIF(I82,$X$2,"m")&gt;12,12,DATEDIF(I82,$X$2,"m"))</f>
        <v>12</v>
      </c>
      <c r="Y82" s="19">
        <f t="shared" si="139"/>
        <v>2628</v>
      </c>
      <c r="Z82" s="35">
        <f t="shared" si="140"/>
        <v>0</v>
      </c>
      <c r="AA82" s="35">
        <f t="shared" si="141"/>
        <v>0</v>
      </c>
      <c r="AB82" s="36">
        <f t="shared" si="142"/>
        <v>65.808</v>
      </c>
      <c r="AC82" s="35">
        <f t="shared" si="143"/>
        <v>0</v>
      </c>
      <c r="AD82" s="35">
        <f t="shared" si="144"/>
        <v>65.8</v>
      </c>
      <c r="AE82" s="19">
        <f t="shared" si="145"/>
        <v>12</v>
      </c>
      <c r="AF82" s="37">
        <f t="shared" si="68"/>
        <v>789</v>
      </c>
    </row>
    <row r="83" s="2" customFormat="1" ht="14.25" spans="1:32">
      <c r="A83" s="18">
        <v>102</v>
      </c>
      <c r="B83" s="19" t="str">
        <f>VLOOKUP($K83,[1]房源明细!$B:$P,5,FALSE)</f>
        <v>程丽</v>
      </c>
      <c r="C83" s="19" t="s">
        <v>188</v>
      </c>
      <c r="D83" s="19">
        <f>VLOOKUP($K83,[1]房源明细!$B:$P,11,FALSE)</f>
        <v>2</v>
      </c>
      <c r="E83" s="19">
        <f>VLOOKUP($K83,[1]房源明细!$B:$P,12,FALSE)</f>
        <v>0</v>
      </c>
      <c r="F83" s="19">
        <f>VLOOKUP($K83,[1]房源明细!$B:$P,13,FALSE)</f>
        <v>0</v>
      </c>
      <c r="G83" s="19">
        <f>VLOOKUP($K83,[1]房源明细!$B:$P,14,FALSE)</f>
        <v>2</v>
      </c>
      <c r="H83" s="19">
        <f>VLOOKUP($K83,[1]房源明细!$B:$P,15,FALSE)</f>
        <v>0</v>
      </c>
      <c r="I83" s="28">
        <f>VLOOKUP($K83,[1]房源明细!$B:$P,3,FALSE)</f>
        <v>43028</v>
      </c>
      <c r="J83" s="19"/>
      <c r="K83" s="29" t="s">
        <v>189</v>
      </c>
      <c r="L83" s="19">
        <f>VLOOKUP($K83,[1]房源明细!$B:$P,2,FALSE)</f>
        <v>56.05</v>
      </c>
      <c r="M83" s="19"/>
      <c r="N83" s="19">
        <f t="shared" ref="N83:Q83" si="170">E83*16</f>
        <v>0</v>
      </c>
      <c r="O83" s="19">
        <f t="shared" si="170"/>
        <v>0</v>
      </c>
      <c r="P83" s="19">
        <f t="shared" si="170"/>
        <v>32</v>
      </c>
      <c r="Q83" s="19">
        <f t="shared" si="170"/>
        <v>0</v>
      </c>
      <c r="R83" s="19">
        <f>[1]房源明细!J107</f>
        <v>4.57</v>
      </c>
      <c r="S83" s="19">
        <f t="shared" ref="S83:V83" si="171">IF($L83&gt;N83,N83,$L83)</f>
        <v>0</v>
      </c>
      <c r="T83" s="19">
        <f t="shared" si="171"/>
        <v>0</v>
      </c>
      <c r="U83" s="19">
        <f t="shared" si="171"/>
        <v>32</v>
      </c>
      <c r="V83" s="19">
        <f t="shared" si="171"/>
        <v>0</v>
      </c>
      <c r="W83" s="19">
        <f>VLOOKUP($K83,[1]房源明细!$B:$P,10,FALSE)</f>
        <v>219</v>
      </c>
      <c r="X83" s="19">
        <f>IF(DATEDIF(I83,$X$2,"m")&gt;12,12,DATEDIF(I83,$X$2,"m"))</f>
        <v>12</v>
      </c>
      <c r="Y83" s="19">
        <f t="shared" si="139"/>
        <v>2628</v>
      </c>
      <c r="Z83" s="35">
        <f t="shared" si="140"/>
        <v>0</v>
      </c>
      <c r="AA83" s="35">
        <f t="shared" si="141"/>
        <v>0</v>
      </c>
      <c r="AB83" s="36">
        <f t="shared" si="142"/>
        <v>43.872</v>
      </c>
      <c r="AC83" s="35">
        <f t="shared" si="143"/>
        <v>0</v>
      </c>
      <c r="AD83" s="35">
        <f t="shared" si="144"/>
        <v>43.87</v>
      </c>
      <c r="AE83" s="19">
        <f t="shared" si="145"/>
        <v>12</v>
      </c>
      <c r="AF83" s="37">
        <f t="shared" si="68"/>
        <v>526</v>
      </c>
    </row>
    <row r="84" s="2" customFormat="1" ht="14.25" spans="1:32">
      <c r="A84" s="18">
        <v>103</v>
      </c>
      <c r="B84" s="19" t="str">
        <f>VLOOKUP($K84,[1]房源明细!$B:$P,5,FALSE)</f>
        <v>罗军</v>
      </c>
      <c r="C84" s="19" t="s">
        <v>190</v>
      </c>
      <c r="D84" s="19">
        <f>VLOOKUP($K84,[1]房源明细!$B:$P,11,FALSE)</f>
        <v>2</v>
      </c>
      <c r="E84" s="19">
        <f>VLOOKUP($K84,[1]房源明细!$B:$P,12,FALSE)</f>
        <v>0</v>
      </c>
      <c r="F84" s="19">
        <f>VLOOKUP($K84,[1]房源明细!$B:$P,13,FALSE)</f>
        <v>0</v>
      </c>
      <c r="G84" s="19">
        <f>VLOOKUP($K84,[1]房源明细!$B:$P,14,FALSE)</f>
        <v>2</v>
      </c>
      <c r="H84" s="19">
        <f>VLOOKUP($K84,[1]房源明细!$B:$P,15,FALSE)</f>
        <v>0</v>
      </c>
      <c r="I84" s="28">
        <f>VLOOKUP($K84,[1]房源明细!$B:$P,3,FALSE)</f>
        <v>43027</v>
      </c>
      <c r="J84" s="19"/>
      <c r="K84" s="29" t="s">
        <v>191</v>
      </c>
      <c r="L84" s="19">
        <f>VLOOKUP($K84,[1]房源明细!$B:$P,2,FALSE)</f>
        <v>56.82</v>
      </c>
      <c r="M84" s="19"/>
      <c r="N84" s="19">
        <f t="shared" ref="N84:Q84" si="172">E84*16</f>
        <v>0</v>
      </c>
      <c r="O84" s="19">
        <f t="shared" si="172"/>
        <v>0</v>
      </c>
      <c r="P84" s="19">
        <f t="shared" si="172"/>
        <v>32</v>
      </c>
      <c r="Q84" s="19">
        <f t="shared" si="172"/>
        <v>0</v>
      </c>
      <c r="R84" s="19">
        <f>[1]房源明细!J108</f>
        <v>4.57</v>
      </c>
      <c r="S84" s="19">
        <f t="shared" ref="S84:V84" si="173">IF($L84&gt;N84,N84,$L84)</f>
        <v>0</v>
      </c>
      <c r="T84" s="19">
        <f t="shared" si="173"/>
        <v>0</v>
      </c>
      <c r="U84" s="19">
        <f t="shared" si="173"/>
        <v>32</v>
      </c>
      <c r="V84" s="19">
        <f t="shared" si="173"/>
        <v>0</v>
      </c>
      <c r="W84" s="19">
        <f>VLOOKUP($K84,[1]房源明细!$B:$P,10,FALSE)</f>
        <v>222</v>
      </c>
      <c r="X84" s="19">
        <f>IF(DATEDIF(I84,$X$2,"m")&gt;12,12,DATEDIF(I84,$X$2,"m"))</f>
        <v>12</v>
      </c>
      <c r="Y84" s="19">
        <f t="shared" si="139"/>
        <v>2664</v>
      </c>
      <c r="Z84" s="35">
        <f t="shared" si="140"/>
        <v>0</v>
      </c>
      <c r="AA84" s="35">
        <f t="shared" si="141"/>
        <v>0</v>
      </c>
      <c r="AB84" s="36">
        <f t="shared" si="142"/>
        <v>43.872</v>
      </c>
      <c r="AC84" s="35">
        <f t="shared" si="143"/>
        <v>0</v>
      </c>
      <c r="AD84" s="35">
        <f t="shared" si="144"/>
        <v>43.87</v>
      </c>
      <c r="AE84" s="19">
        <f t="shared" si="145"/>
        <v>12</v>
      </c>
      <c r="AF84" s="37">
        <f t="shared" si="68"/>
        <v>526</v>
      </c>
    </row>
    <row r="85" s="2" customFormat="1" ht="14.25" spans="1:32">
      <c r="A85" s="18">
        <v>104</v>
      </c>
      <c r="B85" s="19" t="str">
        <f>VLOOKUP($K85,[1]房源明细!$B:$P,5,FALSE)</f>
        <v>胡旭东</v>
      </c>
      <c r="C85" s="19" t="s">
        <v>192</v>
      </c>
      <c r="D85" s="19">
        <f>VLOOKUP($K85,[1]房源明细!$B:$P,11,FALSE)</f>
        <v>2</v>
      </c>
      <c r="E85" s="19">
        <f>VLOOKUP($K85,[1]房源明细!$B:$P,12,FALSE)</f>
        <v>1</v>
      </c>
      <c r="F85" s="19">
        <f>VLOOKUP($K85,[1]房源明细!$B:$P,13,FALSE)</f>
        <v>0</v>
      </c>
      <c r="G85" s="19">
        <f>VLOOKUP($K85,[1]房源明细!$B:$P,14,FALSE)</f>
        <v>0</v>
      </c>
      <c r="H85" s="19">
        <f>VLOOKUP($K85,[1]房源明细!$B:$P,15,FALSE)</f>
        <v>0</v>
      </c>
      <c r="I85" s="28">
        <f>VLOOKUP($K85,[1]房源明细!$B:$P,3,FALSE)</f>
        <v>43354</v>
      </c>
      <c r="J85" s="19"/>
      <c r="K85" s="29" t="s">
        <v>193</v>
      </c>
      <c r="L85" s="19">
        <f>VLOOKUP($K85,[1]房源明细!$B:$P,2,FALSE)</f>
        <v>57.36</v>
      </c>
      <c r="M85" s="19"/>
      <c r="N85" s="19">
        <f t="shared" ref="N85:Q85" si="174">E85*16</f>
        <v>16</v>
      </c>
      <c r="O85" s="19">
        <f t="shared" si="174"/>
        <v>0</v>
      </c>
      <c r="P85" s="19">
        <f t="shared" si="174"/>
        <v>0</v>
      </c>
      <c r="Q85" s="19">
        <f t="shared" si="174"/>
        <v>0</v>
      </c>
      <c r="R85" s="19">
        <f>[1]房源明细!J109</f>
        <v>4.57</v>
      </c>
      <c r="S85" s="19">
        <f t="shared" ref="S85:V85" si="175">IF($L85&gt;N85,N85,$L85)</f>
        <v>16</v>
      </c>
      <c r="T85" s="19">
        <f t="shared" si="175"/>
        <v>0</v>
      </c>
      <c r="U85" s="19">
        <f t="shared" si="175"/>
        <v>0</v>
      </c>
      <c r="V85" s="19">
        <f t="shared" si="175"/>
        <v>0</v>
      </c>
      <c r="W85" s="19">
        <f>VLOOKUP($K85,[1]房源明细!$B:$P,10,FALSE)</f>
        <v>224</v>
      </c>
      <c r="X85" s="19">
        <f>IF(DATEDIF(I85,$X$2,"m")&gt;12,12,DATEDIF(I85,$X$2,"m"))</f>
        <v>12</v>
      </c>
      <c r="Y85" s="19">
        <f t="shared" si="139"/>
        <v>2688</v>
      </c>
      <c r="Z85" s="35">
        <f t="shared" si="140"/>
        <v>65.808</v>
      </c>
      <c r="AA85" s="35">
        <f t="shared" si="141"/>
        <v>0</v>
      </c>
      <c r="AB85" s="36">
        <f t="shared" si="142"/>
        <v>0</v>
      </c>
      <c r="AC85" s="35">
        <f t="shared" si="143"/>
        <v>0</v>
      </c>
      <c r="AD85" s="35">
        <f t="shared" si="144"/>
        <v>65.8</v>
      </c>
      <c r="AE85" s="19">
        <f t="shared" si="145"/>
        <v>12</v>
      </c>
      <c r="AF85" s="37">
        <f t="shared" si="68"/>
        <v>789</v>
      </c>
    </row>
    <row r="86" s="2" customFormat="1" ht="14.25" spans="1:32">
      <c r="A86" s="18">
        <v>105</v>
      </c>
      <c r="B86" s="19" t="str">
        <f>VLOOKUP($K86,[1]房源明细!$B:$P,5,FALSE)</f>
        <v>陈希贤</v>
      </c>
      <c r="C86" s="19" t="s">
        <v>194</v>
      </c>
      <c r="D86" s="19">
        <f>VLOOKUP($K86,[1]房源明细!$B:$P,11,FALSE)</f>
        <v>2</v>
      </c>
      <c r="E86" s="19">
        <f>VLOOKUP($K86,[1]房源明细!$B:$P,12,FALSE)</f>
        <v>0</v>
      </c>
      <c r="F86" s="19">
        <f>VLOOKUP($K86,[1]房源明细!$B:$P,13,FALSE)</f>
        <v>0</v>
      </c>
      <c r="G86" s="19">
        <f>VLOOKUP($K86,[1]房源明细!$B:$P,14,FALSE)</f>
        <v>2</v>
      </c>
      <c r="H86" s="19">
        <f>VLOOKUP($K86,[1]房源明细!$B:$P,15,FALSE)</f>
        <v>0</v>
      </c>
      <c r="I86" s="28">
        <f>VLOOKUP($K86,[1]房源明细!$B:$P,3,FALSE)</f>
        <v>42982</v>
      </c>
      <c r="J86" s="19"/>
      <c r="K86" s="29" t="s">
        <v>195</v>
      </c>
      <c r="L86" s="19">
        <f>VLOOKUP($K86,[1]房源明细!$B:$P,2,FALSE)</f>
        <v>56.04</v>
      </c>
      <c r="M86" s="19"/>
      <c r="N86" s="19">
        <f t="shared" ref="N86:Q86" si="176">E86*16</f>
        <v>0</v>
      </c>
      <c r="O86" s="19">
        <f t="shared" si="176"/>
        <v>0</v>
      </c>
      <c r="P86" s="19">
        <f t="shared" si="176"/>
        <v>32</v>
      </c>
      <c r="Q86" s="19">
        <f t="shared" si="176"/>
        <v>0</v>
      </c>
      <c r="R86" s="19">
        <f>[1]房源明细!J110</f>
        <v>4.57</v>
      </c>
      <c r="S86" s="19">
        <f t="shared" ref="S86:V86" si="177">IF($L86&gt;N86,N86,$L86)</f>
        <v>0</v>
      </c>
      <c r="T86" s="19">
        <f t="shared" si="177"/>
        <v>0</v>
      </c>
      <c r="U86" s="19">
        <f t="shared" si="177"/>
        <v>32</v>
      </c>
      <c r="V86" s="19">
        <f t="shared" si="177"/>
        <v>0</v>
      </c>
      <c r="W86" s="19">
        <f>VLOOKUP($K86,[1]房源明细!$B:$P,10,FALSE)</f>
        <v>219</v>
      </c>
      <c r="X86" s="19">
        <f>IF(DATEDIF(I86,$X$2,"m")&gt;12,12,DATEDIF(I86,$X$2,"m"))</f>
        <v>12</v>
      </c>
      <c r="Y86" s="19">
        <f t="shared" si="139"/>
        <v>2628</v>
      </c>
      <c r="Z86" s="35">
        <f t="shared" si="140"/>
        <v>0</v>
      </c>
      <c r="AA86" s="35">
        <f t="shared" si="141"/>
        <v>0</v>
      </c>
      <c r="AB86" s="36">
        <f t="shared" si="142"/>
        <v>43.872</v>
      </c>
      <c r="AC86" s="35">
        <f t="shared" si="143"/>
        <v>0</v>
      </c>
      <c r="AD86" s="35">
        <f t="shared" si="144"/>
        <v>43.87</v>
      </c>
      <c r="AE86" s="19">
        <f t="shared" si="145"/>
        <v>12</v>
      </c>
      <c r="AF86" s="37">
        <f t="shared" si="68"/>
        <v>526</v>
      </c>
    </row>
    <row r="87" s="2" customFormat="1" ht="14.25" spans="1:32">
      <c r="A87" s="38">
        <v>106</v>
      </c>
      <c r="B87" s="19" t="str">
        <f>VLOOKUP($K87,[1]房源明细!$B:$P,5,FALSE)</f>
        <v>袁保莲</v>
      </c>
      <c r="C87" s="19" t="s">
        <v>196</v>
      </c>
      <c r="D87" s="19">
        <f>VLOOKUP($K87,[1]房源明细!$B:$P,11,FALSE)</f>
        <v>2</v>
      </c>
      <c r="E87" s="19">
        <f>VLOOKUP($K87,[1]房源明细!$B:$P,12,FALSE)</f>
        <v>0</v>
      </c>
      <c r="F87" s="19">
        <f>VLOOKUP($K87,[1]房源明细!$B:$P,13,FALSE)</f>
        <v>0</v>
      </c>
      <c r="G87" s="19">
        <f>VLOOKUP($K87,[1]房源明细!$B:$P,14,FALSE)</f>
        <v>2</v>
      </c>
      <c r="H87" s="19">
        <f>VLOOKUP($K87,[1]房源明细!$B:$P,15,FALSE)</f>
        <v>0</v>
      </c>
      <c r="I87" s="28">
        <f>VLOOKUP($K87,[1]房源明细!$B:$P,3,FALSE)</f>
        <v>43373</v>
      </c>
      <c r="J87" s="19"/>
      <c r="K87" s="29" t="s">
        <v>197</v>
      </c>
      <c r="L87" s="19">
        <f>VLOOKUP($K87,[1]房源明细!$B:$P,2,FALSE)</f>
        <v>56.05</v>
      </c>
      <c r="M87" s="19"/>
      <c r="N87" s="19">
        <f t="shared" ref="N87:Q87" si="178">E87*16</f>
        <v>0</v>
      </c>
      <c r="O87" s="19">
        <f t="shared" si="178"/>
        <v>0</v>
      </c>
      <c r="P87" s="19">
        <f t="shared" si="178"/>
        <v>32</v>
      </c>
      <c r="Q87" s="19">
        <f t="shared" si="178"/>
        <v>0</v>
      </c>
      <c r="R87" s="19">
        <f>[1]房源明细!J111</f>
        <v>4.57</v>
      </c>
      <c r="S87" s="19">
        <f t="shared" ref="S87:V87" si="179">IF($L87&gt;N87,N87,$L87)</f>
        <v>0</v>
      </c>
      <c r="T87" s="19">
        <f t="shared" si="179"/>
        <v>0</v>
      </c>
      <c r="U87" s="19">
        <f t="shared" si="179"/>
        <v>32</v>
      </c>
      <c r="V87" s="19">
        <f t="shared" si="179"/>
        <v>0</v>
      </c>
      <c r="W87" s="19">
        <f>VLOOKUP($K87,[1]房源明细!$B:$P,10,FALSE)</f>
        <v>219</v>
      </c>
      <c r="X87" s="19">
        <f>IF(DATEDIF(I87,$X$2,"m")&gt;12,12,DATEDIF(I87,$X$2,"m"))</f>
        <v>12</v>
      </c>
      <c r="Y87" s="19">
        <f t="shared" si="139"/>
        <v>2628</v>
      </c>
      <c r="Z87" s="35">
        <f t="shared" si="140"/>
        <v>0</v>
      </c>
      <c r="AA87" s="35">
        <f t="shared" si="141"/>
        <v>0</v>
      </c>
      <c r="AB87" s="36">
        <f t="shared" si="142"/>
        <v>43.872</v>
      </c>
      <c r="AC87" s="35">
        <f t="shared" si="143"/>
        <v>0</v>
      </c>
      <c r="AD87" s="35">
        <f t="shared" si="144"/>
        <v>43.87</v>
      </c>
      <c r="AE87" s="19">
        <f t="shared" si="145"/>
        <v>12</v>
      </c>
      <c r="AF87" s="37">
        <f t="shared" si="68"/>
        <v>526</v>
      </c>
    </row>
    <row r="88" s="2" customFormat="1" ht="14.25" spans="1:32">
      <c r="A88" s="18">
        <v>107</v>
      </c>
      <c r="B88" s="19" t="str">
        <f>VLOOKUP($K88,[1]房源明细!$B:$P,5,FALSE)</f>
        <v>毛泽勤</v>
      </c>
      <c r="C88" s="19" t="s">
        <v>198</v>
      </c>
      <c r="D88" s="19">
        <f>VLOOKUP($K88,[1]房源明细!$B:$P,11,FALSE)</f>
        <v>3</v>
      </c>
      <c r="E88" s="19">
        <f>VLOOKUP($K88,[1]房源明细!$B:$P,12,FALSE)</f>
        <v>0</v>
      </c>
      <c r="F88" s="19">
        <f>VLOOKUP($K88,[1]房源明细!$B:$P,13,FALSE)</f>
        <v>0</v>
      </c>
      <c r="G88" s="19">
        <f>VLOOKUP($K88,[1]房源明细!$B:$P,14,FALSE)</f>
        <v>3</v>
      </c>
      <c r="H88" s="19">
        <f>VLOOKUP($K88,[1]房源明细!$B:$P,15,FALSE)</f>
        <v>0</v>
      </c>
      <c r="I88" s="28">
        <f>VLOOKUP($K88,[1]房源明细!$B:$P,3,FALSE)</f>
        <v>43045</v>
      </c>
      <c r="J88" s="19"/>
      <c r="K88" s="29" t="s">
        <v>199</v>
      </c>
      <c r="L88" s="19">
        <f>VLOOKUP($K88,[1]房源明细!$B:$P,2,FALSE)</f>
        <v>56.82</v>
      </c>
      <c r="M88" s="19"/>
      <c r="N88" s="19">
        <f t="shared" ref="N88:Q88" si="180">E88*16</f>
        <v>0</v>
      </c>
      <c r="O88" s="19">
        <f t="shared" si="180"/>
        <v>0</v>
      </c>
      <c r="P88" s="19">
        <f t="shared" si="180"/>
        <v>48</v>
      </c>
      <c r="Q88" s="19">
        <f t="shared" si="180"/>
        <v>0</v>
      </c>
      <c r="R88" s="19">
        <f>[1]房源明细!J112</f>
        <v>4.57</v>
      </c>
      <c r="S88" s="19">
        <f t="shared" ref="S88:V88" si="181">IF($L88&gt;N88,N88,$L88)</f>
        <v>0</v>
      </c>
      <c r="T88" s="19">
        <f t="shared" si="181"/>
        <v>0</v>
      </c>
      <c r="U88" s="19">
        <f t="shared" si="181"/>
        <v>48</v>
      </c>
      <c r="V88" s="19">
        <f t="shared" si="181"/>
        <v>0</v>
      </c>
      <c r="W88" s="19">
        <f>VLOOKUP($K88,[1]房源明细!$B:$P,10,FALSE)</f>
        <v>222</v>
      </c>
      <c r="X88" s="19">
        <f>IF(DATEDIF(I88,$X$2,"m")&gt;12,12,DATEDIF(I88,$X$2,"m"))</f>
        <v>12</v>
      </c>
      <c r="Y88" s="19">
        <f t="shared" si="139"/>
        <v>2664</v>
      </c>
      <c r="Z88" s="35">
        <f t="shared" si="140"/>
        <v>0</v>
      </c>
      <c r="AA88" s="35">
        <f t="shared" si="141"/>
        <v>0</v>
      </c>
      <c r="AB88" s="36">
        <f t="shared" si="142"/>
        <v>65.808</v>
      </c>
      <c r="AC88" s="35">
        <f t="shared" si="143"/>
        <v>0</v>
      </c>
      <c r="AD88" s="35">
        <f t="shared" si="144"/>
        <v>65.8</v>
      </c>
      <c r="AE88" s="19">
        <f t="shared" si="145"/>
        <v>12</v>
      </c>
      <c r="AF88" s="37">
        <f t="shared" si="68"/>
        <v>789</v>
      </c>
    </row>
    <row r="89" s="2" customFormat="1" ht="14.25" spans="1:32">
      <c r="A89" s="18">
        <v>108</v>
      </c>
      <c r="B89" s="19" t="str">
        <f>VLOOKUP($K89,[1]房源明细!$B:$P,5,FALSE)</f>
        <v>张敏</v>
      </c>
      <c r="C89" s="19" t="s">
        <v>200</v>
      </c>
      <c r="D89" s="19">
        <f>VLOOKUP($K89,[1]房源明细!$B:$P,11,FALSE)</f>
        <v>3</v>
      </c>
      <c r="E89" s="19">
        <f>VLOOKUP($K89,[1]房源明细!$B:$P,12,FALSE)</f>
        <v>0</v>
      </c>
      <c r="F89" s="19">
        <f>VLOOKUP($K89,[1]房源明细!$B:$P,13,FALSE)</f>
        <v>0</v>
      </c>
      <c r="G89" s="19">
        <f>VLOOKUP($K89,[1]房源明细!$B:$P,14,FALSE)</f>
        <v>3</v>
      </c>
      <c r="H89" s="19">
        <f>VLOOKUP($K89,[1]房源明细!$B:$P,15,FALSE)</f>
        <v>0</v>
      </c>
      <c r="I89" s="28">
        <f>VLOOKUP($K89,[1]房源明细!$B:$P,3,FALSE)</f>
        <v>43362</v>
      </c>
      <c r="J89" s="19"/>
      <c r="K89" s="29" t="s">
        <v>201</v>
      </c>
      <c r="L89" s="19">
        <f>VLOOKUP($K89,[1]房源明细!$B:$P,2,FALSE)</f>
        <v>57.36</v>
      </c>
      <c r="M89" s="19"/>
      <c r="N89" s="19">
        <f t="shared" ref="N89:Q89" si="182">E89*16</f>
        <v>0</v>
      </c>
      <c r="O89" s="19">
        <f t="shared" si="182"/>
        <v>0</v>
      </c>
      <c r="P89" s="19">
        <f t="shared" si="182"/>
        <v>48</v>
      </c>
      <c r="Q89" s="19">
        <f t="shared" si="182"/>
        <v>0</v>
      </c>
      <c r="R89" s="19">
        <f>[1]房源明细!J113</f>
        <v>4.57</v>
      </c>
      <c r="S89" s="19">
        <f t="shared" ref="S89:V89" si="183">IF($L89&gt;N89,N89,$L89)</f>
        <v>0</v>
      </c>
      <c r="T89" s="19">
        <f t="shared" si="183"/>
        <v>0</v>
      </c>
      <c r="U89" s="19">
        <f t="shared" si="183"/>
        <v>48</v>
      </c>
      <c r="V89" s="19">
        <f t="shared" si="183"/>
        <v>0</v>
      </c>
      <c r="W89" s="19">
        <f>VLOOKUP($K89,[1]房源明细!$B:$P,10,FALSE)</f>
        <v>224</v>
      </c>
      <c r="X89" s="19">
        <f>IF(DATEDIF(I89,$X$2,"m")&gt;12,12,DATEDIF(I89,$X$2,"m"))</f>
        <v>12</v>
      </c>
      <c r="Y89" s="19">
        <f t="shared" si="139"/>
        <v>2688</v>
      </c>
      <c r="Z89" s="35">
        <f t="shared" si="140"/>
        <v>0</v>
      </c>
      <c r="AA89" s="35">
        <f t="shared" si="141"/>
        <v>0</v>
      </c>
      <c r="AB89" s="36">
        <f t="shared" si="142"/>
        <v>65.808</v>
      </c>
      <c r="AC89" s="35">
        <f t="shared" si="143"/>
        <v>0</v>
      </c>
      <c r="AD89" s="35">
        <f t="shared" si="144"/>
        <v>65.8</v>
      </c>
      <c r="AE89" s="19">
        <f t="shared" si="145"/>
        <v>12</v>
      </c>
      <c r="AF89" s="37">
        <f t="shared" si="68"/>
        <v>789</v>
      </c>
    </row>
    <row r="90" s="2" customFormat="1" ht="27" customHeight="1" spans="1:32">
      <c r="A90" s="18">
        <v>110</v>
      </c>
      <c r="B90" s="19" t="str">
        <f>VLOOKUP($K90,[1]房源明细!$B:$P,5,FALSE)</f>
        <v>王驹义</v>
      </c>
      <c r="C90" s="19" t="s">
        <v>125</v>
      </c>
      <c r="D90" s="19">
        <f>VLOOKUP($K90,[1]房源明细!$B:$P,11,FALSE)</f>
        <v>2</v>
      </c>
      <c r="E90" s="19">
        <f>VLOOKUP($K90,[1]房源明细!$B:$P,12,FALSE)</f>
        <v>0</v>
      </c>
      <c r="F90" s="19">
        <f>VLOOKUP($K90,[1]房源明细!$B:$P,13,FALSE)</f>
        <v>0</v>
      </c>
      <c r="G90" s="19">
        <f>VLOOKUP($K90,[1]房源明细!$B:$P,14,FALSE)</f>
        <v>2</v>
      </c>
      <c r="H90" s="19">
        <f>VLOOKUP($K90,[1]房源明细!$B:$P,15,FALSE)</f>
        <v>0</v>
      </c>
      <c r="I90" s="28">
        <f>VLOOKUP($K90,[1]房源明细!$B:$P,3,FALSE)</f>
        <v>43102</v>
      </c>
      <c r="J90" s="19"/>
      <c r="K90" s="29" t="s">
        <v>202</v>
      </c>
      <c r="L90" s="19">
        <f>VLOOKUP($K90,[1]房源明细!$B:$P,2,FALSE)</f>
        <v>56.05</v>
      </c>
      <c r="M90" s="19"/>
      <c r="N90" s="19">
        <f t="shared" ref="N90:Q90" si="184">E90*16</f>
        <v>0</v>
      </c>
      <c r="O90" s="19">
        <f t="shared" si="184"/>
        <v>0</v>
      </c>
      <c r="P90" s="19">
        <f t="shared" si="184"/>
        <v>32</v>
      </c>
      <c r="Q90" s="19">
        <f t="shared" si="184"/>
        <v>0</v>
      </c>
      <c r="R90" s="19">
        <f>[1]房源明细!J115</f>
        <v>4.57</v>
      </c>
      <c r="S90" s="19">
        <f t="shared" ref="S90:V90" si="185">IF($L90&gt;N90,N90,$L90)</f>
        <v>0</v>
      </c>
      <c r="T90" s="19">
        <f t="shared" si="185"/>
        <v>0</v>
      </c>
      <c r="U90" s="19">
        <f t="shared" si="185"/>
        <v>32</v>
      </c>
      <c r="V90" s="19">
        <f t="shared" si="185"/>
        <v>0</v>
      </c>
      <c r="W90" s="19">
        <f>VLOOKUP($K90,[1]房源明细!$B:$P,10,FALSE)</f>
        <v>219</v>
      </c>
      <c r="X90" s="19">
        <f>IF(DATEDIF(I90,$X$2,"m")&gt;12,12,DATEDIF(I90,$X$2,"m"))</f>
        <v>12</v>
      </c>
      <c r="Y90" s="19">
        <f t="shared" si="139"/>
        <v>2628</v>
      </c>
      <c r="Z90" s="35">
        <f t="shared" si="140"/>
        <v>0</v>
      </c>
      <c r="AA90" s="35">
        <f t="shared" si="141"/>
        <v>0</v>
      </c>
      <c r="AB90" s="36">
        <f t="shared" si="142"/>
        <v>43.872</v>
      </c>
      <c r="AC90" s="35">
        <f t="shared" si="143"/>
        <v>0</v>
      </c>
      <c r="AD90" s="35">
        <f t="shared" si="144"/>
        <v>43.87</v>
      </c>
      <c r="AE90" s="19">
        <f t="shared" si="145"/>
        <v>12</v>
      </c>
      <c r="AF90" s="37">
        <f t="shared" si="68"/>
        <v>526</v>
      </c>
    </row>
    <row r="91" s="2" customFormat="1" ht="14.25" spans="1:32">
      <c r="A91" s="18">
        <v>111</v>
      </c>
      <c r="B91" s="19" t="str">
        <f>VLOOKUP($K91,[1]房源明细!$B:$P,5,FALSE)</f>
        <v>向国华</v>
      </c>
      <c r="C91" s="19" t="s">
        <v>203</v>
      </c>
      <c r="D91" s="19">
        <f>VLOOKUP($K91,[1]房源明细!$B:$P,11,FALSE)</f>
        <v>3</v>
      </c>
      <c r="E91" s="19">
        <f>VLOOKUP($K91,[1]房源明细!$B:$P,12,FALSE)</f>
        <v>1</v>
      </c>
      <c r="F91" s="19">
        <f>VLOOKUP($K91,[1]房源明细!$B:$P,13,FALSE)</f>
        <v>0</v>
      </c>
      <c r="G91" s="19">
        <f>VLOOKUP($K91,[1]房源明细!$B:$P,14,FALSE)</f>
        <v>0</v>
      </c>
      <c r="H91" s="19">
        <f>VLOOKUP($K91,[1]房源明细!$B:$P,15,FALSE)</f>
        <v>0</v>
      </c>
      <c r="I91" s="28">
        <f>VLOOKUP($K91,[1]房源明细!$B:$P,3,FALSE)</f>
        <v>43045</v>
      </c>
      <c r="J91" s="19"/>
      <c r="K91" s="29" t="s">
        <v>204</v>
      </c>
      <c r="L91" s="19">
        <f>VLOOKUP($K91,[1]房源明细!$B:$P,2,FALSE)</f>
        <v>56.82</v>
      </c>
      <c r="M91" s="19"/>
      <c r="N91" s="19">
        <f t="shared" ref="N91:Q91" si="186">E91*16</f>
        <v>16</v>
      </c>
      <c r="O91" s="19">
        <f t="shared" si="186"/>
        <v>0</v>
      </c>
      <c r="P91" s="19">
        <f t="shared" si="186"/>
        <v>0</v>
      </c>
      <c r="Q91" s="19">
        <f t="shared" si="186"/>
        <v>0</v>
      </c>
      <c r="R91" s="19">
        <f>[1]房源明细!J116</f>
        <v>4.57</v>
      </c>
      <c r="S91" s="19">
        <f t="shared" ref="S91:V91" si="187">IF($L91&gt;N91,N91,$L91)</f>
        <v>16</v>
      </c>
      <c r="T91" s="19">
        <f t="shared" si="187"/>
        <v>0</v>
      </c>
      <c r="U91" s="19">
        <f t="shared" si="187"/>
        <v>0</v>
      </c>
      <c r="V91" s="19">
        <f t="shared" si="187"/>
        <v>0</v>
      </c>
      <c r="W91" s="19">
        <f>VLOOKUP($K91,[1]房源明细!$B:$P,10,FALSE)</f>
        <v>222</v>
      </c>
      <c r="X91" s="19">
        <f>IF(DATEDIF(I91,$X$2,"m")&gt;12,12,DATEDIF(I91,$X$2,"m"))</f>
        <v>12</v>
      </c>
      <c r="Y91" s="19">
        <f t="shared" si="139"/>
        <v>2664</v>
      </c>
      <c r="Z91" s="35">
        <f t="shared" si="140"/>
        <v>65.808</v>
      </c>
      <c r="AA91" s="35">
        <f t="shared" si="141"/>
        <v>0</v>
      </c>
      <c r="AB91" s="36">
        <f t="shared" si="142"/>
        <v>0</v>
      </c>
      <c r="AC91" s="35">
        <f t="shared" si="143"/>
        <v>0</v>
      </c>
      <c r="AD91" s="35">
        <f t="shared" si="144"/>
        <v>65.8</v>
      </c>
      <c r="AE91" s="19">
        <f t="shared" si="145"/>
        <v>12</v>
      </c>
      <c r="AF91" s="37">
        <f t="shared" si="68"/>
        <v>789</v>
      </c>
    </row>
    <row r="92" s="2" customFormat="1" ht="14.25" spans="1:32">
      <c r="A92" s="18">
        <v>112</v>
      </c>
      <c r="B92" s="19" t="str">
        <f>VLOOKUP($K92,[1]房源明细!$B:$P,5,FALSE)</f>
        <v>任萍</v>
      </c>
      <c r="C92" s="19" t="s">
        <v>205</v>
      </c>
      <c r="D92" s="19">
        <f>VLOOKUP($K92,[1]房源明细!$B:$P,11,FALSE)</f>
        <v>4</v>
      </c>
      <c r="E92" s="19">
        <f>VLOOKUP($K92,[1]房源明细!$B:$P,12,FALSE)</f>
        <v>0</v>
      </c>
      <c r="F92" s="19">
        <f>VLOOKUP($K92,[1]房源明细!$B:$P,13,FALSE)</f>
        <v>0</v>
      </c>
      <c r="G92" s="19">
        <f>VLOOKUP($K92,[1]房源明细!$B:$P,14,FALSE)</f>
        <v>4</v>
      </c>
      <c r="H92" s="19">
        <f>VLOOKUP($K92,[1]房源明细!$B:$P,15,FALSE)</f>
        <v>0</v>
      </c>
      <c r="I92" s="28">
        <f>VLOOKUP($K92,[1]房源明细!$B:$P,3,FALSE)</f>
        <v>43371</v>
      </c>
      <c r="J92" s="19"/>
      <c r="K92" s="29" t="s">
        <v>206</v>
      </c>
      <c r="L92" s="19">
        <f>VLOOKUP($K92,[1]房源明细!$B:$P,2,FALSE)</f>
        <v>57.36</v>
      </c>
      <c r="M92" s="19"/>
      <c r="N92" s="19">
        <f t="shared" ref="N92:Q92" si="188">E92*16</f>
        <v>0</v>
      </c>
      <c r="O92" s="19">
        <f t="shared" si="188"/>
        <v>0</v>
      </c>
      <c r="P92" s="19">
        <f t="shared" si="188"/>
        <v>64</v>
      </c>
      <c r="Q92" s="19">
        <f t="shared" si="188"/>
        <v>0</v>
      </c>
      <c r="R92" s="19">
        <f>[1]房源明细!J117</f>
        <v>4.57</v>
      </c>
      <c r="S92" s="19">
        <f t="shared" ref="S92:V92" si="189">IF($L92&gt;N92,N92,$L92)</f>
        <v>0</v>
      </c>
      <c r="T92" s="19">
        <f t="shared" si="189"/>
        <v>0</v>
      </c>
      <c r="U92" s="19">
        <f t="shared" si="189"/>
        <v>57.36</v>
      </c>
      <c r="V92" s="19">
        <f t="shared" si="189"/>
        <v>0</v>
      </c>
      <c r="W92" s="19">
        <f>VLOOKUP($K92,[1]房源明细!$B:$P,10,FALSE)</f>
        <v>224</v>
      </c>
      <c r="X92" s="19">
        <f>IF(DATEDIF(I92,$X$2,"m")&gt;12,12,DATEDIF(I92,$X$2,"m"))</f>
        <v>12</v>
      </c>
      <c r="Y92" s="19">
        <f t="shared" si="139"/>
        <v>2688</v>
      </c>
      <c r="Z92" s="35">
        <f t="shared" si="140"/>
        <v>0</v>
      </c>
      <c r="AA92" s="35">
        <f t="shared" si="141"/>
        <v>0</v>
      </c>
      <c r="AB92" s="36">
        <f t="shared" si="142"/>
        <v>78.64056</v>
      </c>
      <c r="AC92" s="35">
        <f t="shared" si="143"/>
        <v>0</v>
      </c>
      <c r="AD92" s="35">
        <f t="shared" si="144"/>
        <v>78.64</v>
      </c>
      <c r="AE92" s="19">
        <f t="shared" si="145"/>
        <v>12</v>
      </c>
      <c r="AF92" s="37">
        <f t="shared" si="68"/>
        <v>943</v>
      </c>
    </row>
    <row r="93" s="2" customFormat="1" ht="14.25" spans="1:32">
      <c r="A93" s="18">
        <v>113</v>
      </c>
      <c r="B93" s="19" t="str">
        <f>VLOOKUP($K93,[1]房源明细!$B:$P,5,FALSE)</f>
        <v>罗红</v>
      </c>
      <c r="C93" s="19" t="s">
        <v>207</v>
      </c>
      <c r="D93" s="19">
        <f>VLOOKUP($K93,[1]房源明细!$B:$P,11,FALSE)</f>
        <v>2</v>
      </c>
      <c r="E93" s="19">
        <f>VLOOKUP($K93,[1]房源明细!$B:$P,12,FALSE)</f>
        <v>0</v>
      </c>
      <c r="F93" s="19">
        <f>VLOOKUP($K93,[1]房源明细!$B:$P,13,FALSE)</f>
        <v>0</v>
      </c>
      <c r="G93" s="19">
        <f>VLOOKUP($K93,[1]房源明细!$B:$P,14,FALSE)</f>
        <v>2</v>
      </c>
      <c r="H93" s="19">
        <f>VLOOKUP($K93,[1]房源明细!$B:$P,15,FALSE)</f>
        <v>0</v>
      </c>
      <c r="I93" s="28">
        <f>VLOOKUP($K93,[1]房源明细!$B:$P,3,FALSE)</f>
        <v>43663</v>
      </c>
      <c r="J93" s="19"/>
      <c r="K93" s="29" t="s">
        <v>208</v>
      </c>
      <c r="L93" s="19">
        <f>VLOOKUP($K93,[1]房源明细!$B:$P,2,FALSE)</f>
        <v>56.04</v>
      </c>
      <c r="M93" s="19"/>
      <c r="N93" s="19">
        <f t="shared" ref="N93:Q93" si="190">E93*16</f>
        <v>0</v>
      </c>
      <c r="O93" s="19">
        <f t="shared" si="190"/>
        <v>0</v>
      </c>
      <c r="P93" s="19">
        <f t="shared" si="190"/>
        <v>32</v>
      </c>
      <c r="Q93" s="19">
        <f t="shared" si="190"/>
        <v>0</v>
      </c>
      <c r="R93" s="19">
        <f>[1]房源明细!J118</f>
        <v>4.57</v>
      </c>
      <c r="S93" s="19">
        <f t="shared" ref="S93:V93" si="191">IF($L93&gt;N93,N93,$L93)</f>
        <v>0</v>
      </c>
      <c r="T93" s="19">
        <f t="shared" si="191"/>
        <v>0</v>
      </c>
      <c r="U93" s="19">
        <f t="shared" si="191"/>
        <v>32</v>
      </c>
      <c r="V93" s="19">
        <f t="shared" si="191"/>
        <v>0</v>
      </c>
      <c r="W93" s="19">
        <f>VLOOKUP($K93,[1]房源明细!$B:$P,10,FALSE)</f>
        <v>219</v>
      </c>
      <c r="X93" s="19">
        <f>IF(DATEDIF(I93,$X$2,"m")&gt;12,12,DATEDIF(I93,$X$2,"m"))</f>
        <v>12</v>
      </c>
      <c r="Y93" s="19">
        <f t="shared" si="139"/>
        <v>2628</v>
      </c>
      <c r="Z93" s="35">
        <f t="shared" si="140"/>
        <v>0</v>
      </c>
      <c r="AA93" s="35">
        <f t="shared" si="141"/>
        <v>0</v>
      </c>
      <c r="AB93" s="36">
        <f t="shared" si="142"/>
        <v>43.872</v>
      </c>
      <c r="AC93" s="35">
        <f t="shared" si="143"/>
        <v>0</v>
      </c>
      <c r="AD93" s="35">
        <f t="shared" si="144"/>
        <v>43.87</v>
      </c>
      <c r="AE93" s="19">
        <f t="shared" si="145"/>
        <v>12</v>
      </c>
      <c r="AF93" s="37">
        <f t="shared" si="68"/>
        <v>526</v>
      </c>
    </row>
    <row r="94" s="2" customFormat="1" ht="14.25" spans="1:32">
      <c r="A94" s="18">
        <v>114</v>
      </c>
      <c r="B94" s="19" t="str">
        <f>VLOOKUP($K94,[1]房源明细!$B:$P,5,FALSE)</f>
        <v>李从华</v>
      </c>
      <c r="C94" s="19" t="s">
        <v>209</v>
      </c>
      <c r="D94" s="19">
        <f>VLOOKUP($K94,[1]房源明细!$B:$P,11,FALSE)</f>
        <v>1</v>
      </c>
      <c r="E94" s="19">
        <f>VLOOKUP($K94,[1]房源明细!$B:$P,12,FALSE)</f>
        <v>0</v>
      </c>
      <c r="F94" s="19">
        <f>VLOOKUP($K94,[1]房源明细!$B:$P,13,FALSE)</f>
        <v>0</v>
      </c>
      <c r="G94" s="19">
        <f>VLOOKUP($K94,[1]房源明细!$B:$P,14,FALSE)</f>
        <v>1</v>
      </c>
      <c r="H94" s="19">
        <f>VLOOKUP($K94,[1]房源明细!$B:$P,15,FALSE)</f>
        <v>0</v>
      </c>
      <c r="I94" s="28">
        <f>VLOOKUP($K94,[1]房源明细!$B:$P,3,FALSE)</f>
        <v>44011</v>
      </c>
      <c r="J94" s="19"/>
      <c r="K94" s="29" t="s">
        <v>210</v>
      </c>
      <c r="L94" s="19">
        <f>VLOOKUP($K94,[1]房源明细!$B:$P,2,FALSE)</f>
        <v>56.05</v>
      </c>
      <c r="M94" s="19"/>
      <c r="N94" s="19">
        <f t="shared" ref="N94:Q94" si="192">E94*16</f>
        <v>0</v>
      </c>
      <c r="O94" s="19">
        <f t="shared" si="192"/>
        <v>0</v>
      </c>
      <c r="P94" s="19">
        <f t="shared" si="192"/>
        <v>16</v>
      </c>
      <c r="Q94" s="19">
        <f t="shared" si="192"/>
        <v>0</v>
      </c>
      <c r="R94" s="19">
        <f>[1]房源明细!J119</f>
        <v>4.57</v>
      </c>
      <c r="S94" s="19">
        <f t="shared" ref="S94:V94" si="193">IF($L94&gt;N94,N94,$L94)</f>
        <v>0</v>
      </c>
      <c r="T94" s="19">
        <f t="shared" si="193"/>
        <v>0</v>
      </c>
      <c r="U94" s="19">
        <f t="shared" si="193"/>
        <v>16</v>
      </c>
      <c r="V94" s="19">
        <f t="shared" si="193"/>
        <v>0</v>
      </c>
      <c r="W94" s="19">
        <f>VLOOKUP($K94,[1]房源明细!$B:$P,10,FALSE)</f>
        <v>219</v>
      </c>
      <c r="X94" s="19">
        <f>IF(DATEDIF(I94,$X$2,"m")&gt;12,12,DATEDIF(I94,$X$2,"m"))</f>
        <v>12</v>
      </c>
      <c r="Y94" s="19">
        <f t="shared" si="139"/>
        <v>2628</v>
      </c>
      <c r="Z94" s="35">
        <f t="shared" si="140"/>
        <v>0</v>
      </c>
      <c r="AA94" s="35">
        <f t="shared" si="141"/>
        <v>0</v>
      </c>
      <c r="AB94" s="36">
        <f t="shared" si="142"/>
        <v>21.936</v>
      </c>
      <c r="AC94" s="35">
        <f t="shared" si="143"/>
        <v>0</v>
      </c>
      <c r="AD94" s="35">
        <f t="shared" si="144"/>
        <v>21.93</v>
      </c>
      <c r="AE94" s="19">
        <f t="shared" si="145"/>
        <v>12</v>
      </c>
      <c r="AF94" s="37">
        <f t="shared" si="68"/>
        <v>263</v>
      </c>
    </row>
    <row r="95" s="2" customFormat="1" ht="14.25" spans="1:32">
      <c r="A95" s="18">
        <v>115</v>
      </c>
      <c r="B95" s="19" t="str">
        <f>VLOOKUP($K95,[1]房源明细!$B:$P,5,FALSE)</f>
        <v>万恒宝</v>
      </c>
      <c r="C95" s="19" t="s">
        <v>211</v>
      </c>
      <c r="D95" s="19">
        <f>VLOOKUP($K95,[1]房源明细!$B:$P,11,FALSE)</f>
        <v>3</v>
      </c>
      <c r="E95" s="19">
        <f>VLOOKUP($K95,[1]房源明细!$B:$P,12,FALSE)</f>
        <v>0</v>
      </c>
      <c r="F95" s="19">
        <f>VLOOKUP($K95,[1]房源明细!$B:$P,13,FALSE)</f>
        <v>0</v>
      </c>
      <c r="G95" s="19">
        <f>VLOOKUP($K95,[1]房源明细!$B:$P,14,FALSE)</f>
        <v>3</v>
      </c>
      <c r="H95" s="19">
        <f>VLOOKUP($K95,[1]房源明细!$B:$P,15,FALSE)</f>
        <v>0</v>
      </c>
      <c r="I95" s="28">
        <f>VLOOKUP($K95,[1]房源明细!$B:$P,3,FALSE)</f>
        <v>43045</v>
      </c>
      <c r="J95" s="19"/>
      <c r="K95" s="29" t="s">
        <v>212</v>
      </c>
      <c r="L95" s="19">
        <f>VLOOKUP($K95,[1]房源明细!$B:$P,2,FALSE)</f>
        <v>56.82</v>
      </c>
      <c r="M95" s="19"/>
      <c r="N95" s="19">
        <f t="shared" ref="N95:Q95" si="194">E95*16</f>
        <v>0</v>
      </c>
      <c r="O95" s="19">
        <f t="shared" si="194"/>
        <v>0</v>
      </c>
      <c r="P95" s="19">
        <f t="shared" si="194"/>
        <v>48</v>
      </c>
      <c r="Q95" s="19">
        <f t="shared" si="194"/>
        <v>0</v>
      </c>
      <c r="R95" s="19">
        <f>[1]房源明细!J120</f>
        <v>4.57</v>
      </c>
      <c r="S95" s="19">
        <f t="shared" ref="S95:V95" si="195">IF($L95&gt;N95,N95,$L95)</f>
        <v>0</v>
      </c>
      <c r="T95" s="19">
        <f t="shared" si="195"/>
        <v>0</v>
      </c>
      <c r="U95" s="19">
        <f t="shared" si="195"/>
        <v>48</v>
      </c>
      <c r="V95" s="19">
        <f t="shared" si="195"/>
        <v>0</v>
      </c>
      <c r="W95" s="19">
        <f>VLOOKUP($K95,[1]房源明细!$B:$P,10,FALSE)</f>
        <v>222</v>
      </c>
      <c r="X95" s="19">
        <f>IF(DATEDIF(I95,$X$2,"m")&gt;12,12,DATEDIF(I95,$X$2,"m"))</f>
        <v>12</v>
      </c>
      <c r="Y95" s="19">
        <f t="shared" si="139"/>
        <v>2664</v>
      </c>
      <c r="Z95" s="35">
        <f t="shared" si="140"/>
        <v>0</v>
      </c>
      <c r="AA95" s="35">
        <f t="shared" si="141"/>
        <v>0</v>
      </c>
      <c r="AB95" s="36">
        <f t="shared" si="142"/>
        <v>65.808</v>
      </c>
      <c r="AC95" s="35">
        <f t="shared" si="143"/>
        <v>0</v>
      </c>
      <c r="AD95" s="35">
        <f t="shared" si="144"/>
        <v>65.8</v>
      </c>
      <c r="AE95" s="19">
        <f t="shared" si="145"/>
        <v>12</v>
      </c>
      <c r="AF95" s="37">
        <f t="shared" si="68"/>
        <v>789</v>
      </c>
    </row>
    <row r="96" s="2" customFormat="1" ht="14.25" spans="1:32">
      <c r="A96" s="18">
        <v>116</v>
      </c>
      <c r="B96" s="19" t="str">
        <f>VLOOKUP($K96,[1]房源明细!$B:$P,5,FALSE)</f>
        <v>刘建中</v>
      </c>
      <c r="C96" s="19" t="s">
        <v>213</v>
      </c>
      <c r="D96" s="19">
        <f>VLOOKUP($K96,[1]房源明细!$B:$P,11,FALSE)</f>
        <v>3</v>
      </c>
      <c r="E96" s="19">
        <f>VLOOKUP($K96,[1]房源明细!$B:$P,12,FALSE)</f>
        <v>0</v>
      </c>
      <c r="F96" s="19">
        <f>VLOOKUP($K96,[1]房源明细!$B:$P,13,FALSE)</f>
        <v>0</v>
      </c>
      <c r="G96" s="19">
        <f>VLOOKUP($K96,[1]房源明细!$B:$P,14,FALSE)</f>
        <v>3</v>
      </c>
      <c r="H96" s="19">
        <f>VLOOKUP($K96,[1]房源明细!$B:$P,15,FALSE)</f>
        <v>0</v>
      </c>
      <c r="I96" s="28">
        <f>VLOOKUP($K96,[1]房源明细!$B:$P,3,FALSE)</f>
        <v>43369</v>
      </c>
      <c r="J96" s="19"/>
      <c r="K96" s="29" t="s">
        <v>214</v>
      </c>
      <c r="L96" s="19">
        <f>VLOOKUP($K96,[1]房源明细!$B:$P,2,FALSE)</f>
        <v>57.36</v>
      </c>
      <c r="M96" s="19"/>
      <c r="N96" s="19">
        <f t="shared" ref="N96:Q96" si="196">E96*16</f>
        <v>0</v>
      </c>
      <c r="O96" s="19">
        <f t="shared" si="196"/>
        <v>0</v>
      </c>
      <c r="P96" s="19">
        <f t="shared" si="196"/>
        <v>48</v>
      </c>
      <c r="Q96" s="19">
        <f t="shared" si="196"/>
        <v>0</v>
      </c>
      <c r="R96" s="19">
        <f>[1]房源明细!J121</f>
        <v>4.57</v>
      </c>
      <c r="S96" s="19">
        <f t="shared" ref="S96:V96" si="197">IF($L96&gt;N96,N96,$L96)</f>
        <v>0</v>
      </c>
      <c r="T96" s="19">
        <f t="shared" si="197"/>
        <v>0</v>
      </c>
      <c r="U96" s="19">
        <f t="shared" si="197"/>
        <v>48</v>
      </c>
      <c r="V96" s="19">
        <f t="shared" si="197"/>
        <v>0</v>
      </c>
      <c r="W96" s="19">
        <f>VLOOKUP($K96,[1]房源明细!$B:$P,10,FALSE)</f>
        <v>224</v>
      </c>
      <c r="X96" s="19">
        <f>IF(DATEDIF(I96,$X$2,"m")&gt;12,12,DATEDIF(I96,$X$2,"m"))</f>
        <v>12</v>
      </c>
      <c r="Y96" s="19">
        <f t="shared" si="139"/>
        <v>2688</v>
      </c>
      <c r="Z96" s="35">
        <f t="shared" si="140"/>
        <v>0</v>
      </c>
      <c r="AA96" s="35">
        <f t="shared" si="141"/>
        <v>0</v>
      </c>
      <c r="AB96" s="36">
        <f t="shared" si="142"/>
        <v>65.808</v>
      </c>
      <c r="AC96" s="35">
        <f t="shared" si="143"/>
        <v>0</v>
      </c>
      <c r="AD96" s="35">
        <f t="shared" si="144"/>
        <v>65.8</v>
      </c>
      <c r="AE96" s="19">
        <f t="shared" si="145"/>
        <v>12</v>
      </c>
      <c r="AF96" s="37">
        <f t="shared" si="68"/>
        <v>789</v>
      </c>
    </row>
    <row r="97" s="2" customFormat="1" ht="26" customHeight="1" spans="1:32">
      <c r="A97" s="18">
        <v>117</v>
      </c>
      <c r="B97" s="19" t="str">
        <f>VLOOKUP($K97,[1]房源明细!$B:$P,5,FALSE)</f>
        <v>沈帮茂</v>
      </c>
      <c r="C97" s="19" t="s">
        <v>215</v>
      </c>
      <c r="D97" s="19">
        <f>VLOOKUP($K97,[1]房源明细!$B:$P,11,FALSE)</f>
        <v>2</v>
      </c>
      <c r="E97" s="19">
        <f>VLOOKUP($K97,[1]房源明细!$B:$P,12,FALSE)</f>
        <v>0</v>
      </c>
      <c r="F97" s="19">
        <f>VLOOKUP($K97,[1]房源明细!$B:$P,13,FALSE)</f>
        <v>0</v>
      </c>
      <c r="G97" s="19">
        <f>VLOOKUP($K97,[1]房源明细!$B:$P,14,FALSE)</f>
        <v>2</v>
      </c>
      <c r="H97" s="19">
        <f>VLOOKUP($K97,[1]房源明细!$B:$P,15,FALSE)</f>
        <v>0</v>
      </c>
      <c r="I97" s="28">
        <f>VLOOKUP($K97,[1]房源明细!$B:$P,3,FALSE)</f>
        <v>43431</v>
      </c>
      <c r="J97" s="19"/>
      <c r="K97" s="29" t="s">
        <v>216</v>
      </c>
      <c r="L97" s="19">
        <f>VLOOKUP($K97,[1]房源明细!$B:$P,2,FALSE)</f>
        <v>56.04</v>
      </c>
      <c r="M97" s="19"/>
      <c r="N97" s="19">
        <f t="shared" ref="N97:Q97" si="198">E97*16</f>
        <v>0</v>
      </c>
      <c r="O97" s="19">
        <f t="shared" si="198"/>
        <v>0</v>
      </c>
      <c r="P97" s="19">
        <f t="shared" si="198"/>
        <v>32</v>
      </c>
      <c r="Q97" s="19">
        <f t="shared" si="198"/>
        <v>0</v>
      </c>
      <c r="R97" s="19">
        <f>[1]房源明细!J122</f>
        <v>4.57</v>
      </c>
      <c r="S97" s="19">
        <f t="shared" ref="S97:V97" si="199">IF($L97&gt;N97,N97,$L97)</f>
        <v>0</v>
      </c>
      <c r="T97" s="19">
        <f t="shared" si="199"/>
        <v>0</v>
      </c>
      <c r="U97" s="19">
        <f t="shared" si="199"/>
        <v>32</v>
      </c>
      <c r="V97" s="19">
        <f t="shared" si="199"/>
        <v>0</v>
      </c>
      <c r="W97" s="19">
        <f>VLOOKUP($K97,[1]房源明细!$B:$P,10,FALSE)</f>
        <v>207</v>
      </c>
      <c r="X97" s="19">
        <f>IF(DATEDIF(I97,$X$2,"m")&gt;12,12,DATEDIF(I97,$X$2,"m"))</f>
        <v>12</v>
      </c>
      <c r="Y97" s="19">
        <f t="shared" si="139"/>
        <v>2484</v>
      </c>
      <c r="Z97" s="35">
        <f t="shared" si="140"/>
        <v>0</v>
      </c>
      <c r="AA97" s="35">
        <f t="shared" si="141"/>
        <v>0</v>
      </c>
      <c r="AB97" s="36">
        <f t="shared" si="142"/>
        <v>43.872</v>
      </c>
      <c r="AC97" s="35">
        <f t="shared" si="143"/>
        <v>0</v>
      </c>
      <c r="AD97" s="35">
        <f t="shared" si="144"/>
        <v>43.87</v>
      </c>
      <c r="AE97" s="19">
        <f t="shared" si="145"/>
        <v>12</v>
      </c>
      <c r="AF97" s="37">
        <f t="shared" si="68"/>
        <v>526</v>
      </c>
    </row>
    <row r="98" s="2" customFormat="1" ht="22" customHeight="1" spans="1:32">
      <c r="A98" s="18">
        <v>119</v>
      </c>
      <c r="B98" s="19" t="str">
        <f>VLOOKUP($K98,[1]房源明细!$B:$P,5,FALSE)</f>
        <v>李人民</v>
      </c>
      <c r="C98" s="19" t="s">
        <v>217</v>
      </c>
      <c r="D98" s="19">
        <f>VLOOKUP($K98,[1]房源明细!$B:$P,11,FALSE)</f>
        <v>2</v>
      </c>
      <c r="E98" s="19">
        <f>VLOOKUP($K98,[1]房源明细!$B:$P,12,FALSE)</f>
        <v>0</v>
      </c>
      <c r="F98" s="19">
        <f>VLOOKUP($K98,[1]房源明细!$B:$P,13,FALSE)</f>
        <v>0</v>
      </c>
      <c r="G98" s="19">
        <f>VLOOKUP($K98,[1]房源明细!$B:$P,14,FALSE)</f>
        <v>2</v>
      </c>
      <c r="H98" s="19">
        <f>VLOOKUP($K98,[1]房源明细!$B:$P,15,FALSE)</f>
        <v>0</v>
      </c>
      <c r="I98" s="28">
        <f>VLOOKUP($K98,[1]房源明细!$B:$P,3,FALSE)</f>
        <v>43027</v>
      </c>
      <c r="J98" s="19"/>
      <c r="K98" s="29" t="s">
        <v>218</v>
      </c>
      <c r="L98" s="19">
        <f>VLOOKUP($K98,[1]房源明细!$B:$P,2,FALSE)</f>
        <v>56.82</v>
      </c>
      <c r="M98" s="19"/>
      <c r="N98" s="19">
        <f t="shared" ref="N98:Q98" si="200">E98*16</f>
        <v>0</v>
      </c>
      <c r="O98" s="19">
        <f t="shared" si="200"/>
        <v>0</v>
      </c>
      <c r="P98" s="19">
        <f t="shared" si="200"/>
        <v>32</v>
      </c>
      <c r="Q98" s="19">
        <f t="shared" si="200"/>
        <v>0</v>
      </c>
      <c r="R98" s="19">
        <f>[1]房源明细!J124</f>
        <v>4.57</v>
      </c>
      <c r="S98" s="19">
        <f t="shared" ref="S98:V98" si="201">IF($L98&gt;N98,N98,$L98)</f>
        <v>0</v>
      </c>
      <c r="T98" s="19">
        <f t="shared" si="201"/>
        <v>0</v>
      </c>
      <c r="U98" s="19">
        <f t="shared" si="201"/>
        <v>32</v>
      </c>
      <c r="V98" s="19">
        <f t="shared" si="201"/>
        <v>0</v>
      </c>
      <c r="W98" s="19">
        <f>VLOOKUP($K98,[1]房源明细!$B:$P,10,FALSE)</f>
        <v>210</v>
      </c>
      <c r="X98" s="19">
        <f>IF(DATEDIF(I98,$X$2,"m")&gt;12,12,DATEDIF(I98,$X$2,"m"))</f>
        <v>12</v>
      </c>
      <c r="Y98" s="19">
        <f t="shared" si="139"/>
        <v>2520</v>
      </c>
      <c r="Z98" s="35">
        <f t="shared" si="140"/>
        <v>0</v>
      </c>
      <c r="AA98" s="35">
        <f t="shared" si="141"/>
        <v>0</v>
      </c>
      <c r="AB98" s="36">
        <f t="shared" si="142"/>
        <v>43.872</v>
      </c>
      <c r="AC98" s="35">
        <f t="shared" si="143"/>
        <v>0</v>
      </c>
      <c r="AD98" s="35">
        <f t="shared" si="144"/>
        <v>43.87</v>
      </c>
      <c r="AE98" s="19">
        <f t="shared" si="145"/>
        <v>12</v>
      </c>
      <c r="AF98" s="37">
        <f t="shared" si="68"/>
        <v>526</v>
      </c>
    </row>
    <row r="99" s="2" customFormat="1" ht="14.25" spans="1:32">
      <c r="A99" s="18">
        <v>120</v>
      </c>
      <c r="B99" s="19" t="str">
        <f>VLOOKUP($K99,[1]房源明细!$B:$P,5,FALSE)</f>
        <v>陈汉生</v>
      </c>
      <c r="C99" s="19" t="s">
        <v>203</v>
      </c>
      <c r="D99" s="19">
        <f>VLOOKUP($K99,[1]房源明细!$B:$P,11,FALSE)</f>
        <v>2</v>
      </c>
      <c r="E99" s="19">
        <f>VLOOKUP($K99,[1]房源明细!$B:$P,12,FALSE)</f>
        <v>0</v>
      </c>
      <c r="F99" s="19">
        <f>VLOOKUP($K99,[1]房源明细!$B:$P,13,FALSE)</f>
        <v>0</v>
      </c>
      <c r="G99" s="19">
        <f>VLOOKUP($K99,[1]房源明细!$B:$P,14,FALSE)</f>
        <v>2</v>
      </c>
      <c r="H99" s="19">
        <f>VLOOKUP($K99,[1]房源明细!$B:$P,15,FALSE)</f>
        <v>0</v>
      </c>
      <c r="I99" s="28">
        <f>VLOOKUP($K99,[1]房源明细!$B:$P,3,FALSE)</f>
        <v>43647</v>
      </c>
      <c r="J99" s="19"/>
      <c r="K99" s="29" t="s">
        <v>219</v>
      </c>
      <c r="L99" s="19">
        <f>VLOOKUP($K99,[1]房源明细!$B:$P,2,FALSE)</f>
        <v>57.36</v>
      </c>
      <c r="M99" s="19"/>
      <c r="N99" s="19">
        <f t="shared" ref="N99:Q99" si="202">E99*16</f>
        <v>0</v>
      </c>
      <c r="O99" s="19">
        <f t="shared" si="202"/>
        <v>0</v>
      </c>
      <c r="P99" s="19">
        <f t="shared" si="202"/>
        <v>32</v>
      </c>
      <c r="Q99" s="19">
        <f t="shared" si="202"/>
        <v>0</v>
      </c>
      <c r="R99" s="19">
        <f>[1]房源明细!J125</f>
        <v>4.57</v>
      </c>
      <c r="S99" s="19">
        <f t="shared" ref="S99:V99" si="203">IF($L99&gt;N99,N99,$L99)</f>
        <v>0</v>
      </c>
      <c r="T99" s="19">
        <f t="shared" si="203"/>
        <v>0</v>
      </c>
      <c r="U99" s="19">
        <f t="shared" si="203"/>
        <v>32</v>
      </c>
      <c r="V99" s="19">
        <f t="shared" si="203"/>
        <v>0</v>
      </c>
      <c r="W99" s="19">
        <f>VLOOKUP($K99,[1]房源明细!$B:$P,10,FALSE)</f>
        <v>212</v>
      </c>
      <c r="X99" s="19">
        <f>IF(DATEDIF(I99,$X$2,"m")&gt;12,12,DATEDIF(I99,$X$2,"m"))</f>
        <v>12</v>
      </c>
      <c r="Y99" s="19">
        <f t="shared" si="139"/>
        <v>2544</v>
      </c>
      <c r="Z99" s="35">
        <f t="shared" si="140"/>
        <v>0</v>
      </c>
      <c r="AA99" s="35">
        <f t="shared" si="141"/>
        <v>0</v>
      </c>
      <c r="AB99" s="36">
        <f t="shared" si="142"/>
        <v>43.872</v>
      </c>
      <c r="AC99" s="35">
        <f t="shared" si="143"/>
        <v>0</v>
      </c>
      <c r="AD99" s="35">
        <f t="shared" si="144"/>
        <v>43.87</v>
      </c>
      <c r="AE99" s="19">
        <f t="shared" si="145"/>
        <v>12</v>
      </c>
      <c r="AF99" s="37">
        <f t="shared" ref="AF99:AF162" si="204">IF(AD99*AE99&gt;Y99,Y99,TRUNC(AD99*AE99,0))</f>
        <v>526</v>
      </c>
    </row>
    <row r="100" s="2" customFormat="1" ht="14.25" spans="1:32">
      <c r="A100" s="18">
        <v>121</v>
      </c>
      <c r="B100" s="19" t="str">
        <f>VLOOKUP($K100,[1]房源明细!$B:$P,5,FALSE)</f>
        <v>曹细田</v>
      </c>
      <c r="C100" s="19" t="s">
        <v>220</v>
      </c>
      <c r="D100" s="19">
        <f>VLOOKUP($K100,[1]房源明细!$B:$P,11,FALSE)</f>
        <v>1</v>
      </c>
      <c r="E100" s="19">
        <f>VLOOKUP($K100,[1]房源明细!$B:$P,12,FALSE)</f>
        <v>0</v>
      </c>
      <c r="F100" s="19">
        <f>VLOOKUP($K100,[1]房源明细!$B:$P,13,FALSE)</f>
        <v>0</v>
      </c>
      <c r="G100" s="19">
        <f>VLOOKUP($K100,[1]房源明细!$B:$P,14,FALSE)</f>
        <v>1</v>
      </c>
      <c r="H100" s="19">
        <f>VLOOKUP($K100,[1]房源明细!$B:$P,15,FALSE)</f>
        <v>0</v>
      </c>
      <c r="I100" s="28">
        <f>VLOOKUP($K100,[1]房源明细!$B:$P,3,FALSE)</f>
        <v>43373</v>
      </c>
      <c r="J100" s="19"/>
      <c r="K100" s="29" t="s">
        <v>221</v>
      </c>
      <c r="L100" s="19">
        <f>VLOOKUP($K100,[1]房源明细!$B:$P,2,FALSE)</f>
        <v>56.05</v>
      </c>
      <c r="M100" s="19"/>
      <c r="N100" s="19">
        <f t="shared" ref="N100:Q100" si="205">E100*16</f>
        <v>0</v>
      </c>
      <c r="O100" s="19">
        <f t="shared" si="205"/>
        <v>0</v>
      </c>
      <c r="P100" s="19">
        <f t="shared" si="205"/>
        <v>16</v>
      </c>
      <c r="Q100" s="19">
        <f t="shared" si="205"/>
        <v>0</v>
      </c>
      <c r="R100" s="19">
        <f>[1]房源明细!J126</f>
        <v>4.57</v>
      </c>
      <c r="S100" s="19">
        <f t="shared" ref="S100:V100" si="206">IF($L100&gt;N100,N100,$L100)</f>
        <v>0</v>
      </c>
      <c r="T100" s="19">
        <f t="shared" si="206"/>
        <v>0</v>
      </c>
      <c r="U100" s="19">
        <f t="shared" si="206"/>
        <v>16</v>
      </c>
      <c r="V100" s="19">
        <f t="shared" si="206"/>
        <v>0</v>
      </c>
      <c r="W100" s="19">
        <f>VLOOKUP($K100,[1]房源明细!$B:$P,10,FALSE)</f>
        <v>207</v>
      </c>
      <c r="X100" s="19">
        <f>IF(DATEDIF(I100,$X$2,"m")&gt;12,12,DATEDIF(I100,$X$2,"m"))</f>
        <v>12</v>
      </c>
      <c r="Y100" s="19">
        <f t="shared" si="139"/>
        <v>2484</v>
      </c>
      <c r="Z100" s="35">
        <f t="shared" si="140"/>
        <v>0</v>
      </c>
      <c r="AA100" s="35">
        <f t="shared" si="141"/>
        <v>0</v>
      </c>
      <c r="AB100" s="36">
        <f t="shared" si="142"/>
        <v>21.936</v>
      </c>
      <c r="AC100" s="35">
        <f t="shared" si="143"/>
        <v>0</v>
      </c>
      <c r="AD100" s="35">
        <f t="shared" si="144"/>
        <v>21.93</v>
      </c>
      <c r="AE100" s="19">
        <f t="shared" si="145"/>
        <v>12</v>
      </c>
      <c r="AF100" s="37">
        <f t="shared" si="204"/>
        <v>263</v>
      </c>
    </row>
    <row r="101" s="2" customFormat="1" ht="14.25" spans="1:32">
      <c r="A101" s="18">
        <v>122</v>
      </c>
      <c r="B101" s="19" t="str">
        <f>VLOOKUP($K101,[1]房源明细!$B:$P,5,FALSE)</f>
        <v>管振勇</v>
      </c>
      <c r="C101" s="19" t="s">
        <v>222</v>
      </c>
      <c r="D101" s="19">
        <f>VLOOKUP($K101,[1]房源明细!$B:$P,11,FALSE)</f>
        <v>4</v>
      </c>
      <c r="E101" s="19">
        <f>VLOOKUP($K101,[1]房源明细!$B:$P,12,FALSE)</f>
        <v>0</v>
      </c>
      <c r="F101" s="19">
        <f>VLOOKUP($K101,[1]房源明细!$B:$P,13,FALSE)</f>
        <v>0</v>
      </c>
      <c r="G101" s="19">
        <f>VLOOKUP($K101,[1]房源明细!$B:$P,14,FALSE)</f>
        <v>4</v>
      </c>
      <c r="H101" s="19">
        <f>VLOOKUP($K101,[1]房源明细!$B:$P,15,FALSE)</f>
        <v>0</v>
      </c>
      <c r="I101" s="28">
        <f>VLOOKUP($K101,[1]房源明细!$B:$P,3,FALSE)</f>
        <v>43369</v>
      </c>
      <c r="J101" s="19"/>
      <c r="K101" s="29" t="s">
        <v>223</v>
      </c>
      <c r="L101" s="19">
        <f>VLOOKUP($K101,[1]房源明细!$B:$P,2,FALSE)</f>
        <v>56.04</v>
      </c>
      <c r="M101" s="19"/>
      <c r="N101" s="19">
        <f t="shared" ref="N101:Q101" si="207">E101*16</f>
        <v>0</v>
      </c>
      <c r="O101" s="19">
        <f t="shared" si="207"/>
        <v>0</v>
      </c>
      <c r="P101" s="19">
        <f t="shared" si="207"/>
        <v>64</v>
      </c>
      <c r="Q101" s="19">
        <f t="shared" si="207"/>
        <v>0</v>
      </c>
      <c r="R101" s="19">
        <f>[1]房源明细!J127</f>
        <v>4.57</v>
      </c>
      <c r="S101" s="19">
        <f t="shared" ref="S101:V101" si="208">IF($L101&gt;N101,N101,$L101)</f>
        <v>0</v>
      </c>
      <c r="T101" s="19">
        <f t="shared" si="208"/>
        <v>0</v>
      </c>
      <c r="U101" s="19">
        <f t="shared" si="208"/>
        <v>56.04</v>
      </c>
      <c r="V101" s="19">
        <f t="shared" si="208"/>
        <v>0</v>
      </c>
      <c r="W101" s="19">
        <f>VLOOKUP($K101,[1]房源明细!$B:$P,10,FALSE)</f>
        <v>207</v>
      </c>
      <c r="X101" s="19">
        <f>IF(DATEDIF(I101,$X$2,"m")&gt;12,12,DATEDIF(I101,$X$2,"m"))</f>
        <v>12</v>
      </c>
      <c r="Y101" s="19">
        <f t="shared" si="139"/>
        <v>2484</v>
      </c>
      <c r="Z101" s="35">
        <f t="shared" si="140"/>
        <v>0</v>
      </c>
      <c r="AA101" s="35">
        <f t="shared" si="141"/>
        <v>0</v>
      </c>
      <c r="AB101" s="36">
        <f t="shared" si="142"/>
        <v>76.83084</v>
      </c>
      <c r="AC101" s="35">
        <f t="shared" si="143"/>
        <v>0</v>
      </c>
      <c r="AD101" s="35">
        <f t="shared" si="144"/>
        <v>76.83</v>
      </c>
      <c r="AE101" s="19">
        <f t="shared" si="145"/>
        <v>12</v>
      </c>
      <c r="AF101" s="37">
        <f t="shared" si="204"/>
        <v>921</v>
      </c>
    </row>
    <row r="102" s="2" customFormat="1" ht="14.25" spans="1:32">
      <c r="A102" s="18">
        <v>123</v>
      </c>
      <c r="B102" s="19" t="str">
        <f>VLOOKUP($K102,[1]房源明细!$B:$P,5,FALSE)</f>
        <v>严平平</v>
      </c>
      <c r="C102" s="19" t="s">
        <v>224</v>
      </c>
      <c r="D102" s="19">
        <f>VLOOKUP($K102,[1]房源明细!$B:$P,11,FALSE)</f>
        <v>2</v>
      </c>
      <c r="E102" s="19">
        <f>VLOOKUP($K102,[1]房源明细!$B:$P,12,FALSE)</f>
        <v>0</v>
      </c>
      <c r="F102" s="19">
        <f>VLOOKUP($K102,[1]房源明细!$B:$P,13,FALSE)</f>
        <v>0</v>
      </c>
      <c r="G102" s="19">
        <f>VLOOKUP($K102,[1]房源明细!$B:$P,14,FALSE)</f>
        <v>2</v>
      </c>
      <c r="H102" s="19">
        <f>VLOOKUP($K102,[1]房源明细!$B:$P,15,FALSE)</f>
        <v>0</v>
      </c>
      <c r="I102" s="28">
        <f>VLOOKUP($K102,[1]房源明细!$B:$P,3,FALSE)</f>
        <v>43372</v>
      </c>
      <c r="J102" s="19"/>
      <c r="K102" s="29" t="s">
        <v>225</v>
      </c>
      <c r="L102" s="19">
        <f>VLOOKUP($K102,[1]房源明细!$B:$P,2,FALSE)</f>
        <v>56.82</v>
      </c>
      <c r="M102" s="19"/>
      <c r="N102" s="19">
        <f t="shared" ref="N102:Q102" si="209">E102*16</f>
        <v>0</v>
      </c>
      <c r="O102" s="19">
        <f t="shared" si="209"/>
        <v>0</v>
      </c>
      <c r="P102" s="19">
        <f t="shared" si="209"/>
        <v>32</v>
      </c>
      <c r="Q102" s="19">
        <f t="shared" si="209"/>
        <v>0</v>
      </c>
      <c r="R102" s="19">
        <f>[1]房源明细!J128</f>
        <v>4.57</v>
      </c>
      <c r="S102" s="19">
        <f t="shared" ref="S102:V102" si="210">IF($L102&gt;N102,N102,$L102)</f>
        <v>0</v>
      </c>
      <c r="T102" s="19">
        <f t="shared" si="210"/>
        <v>0</v>
      </c>
      <c r="U102" s="19">
        <f t="shared" si="210"/>
        <v>32</v>
      </c>
      <c r="V102" s="19">
        <f t="shared" si="210"/>
        <v>0</v>
      </c>
      <c r="W102" s="19">
        <f>VLOOKUP($K102,[1]房源明细!$B:$P,10,FALSE)</f>
        <v>210</v>
      </c>
      <c r="X102" s="19">
        <f>IF(DATEDIF(I102,$X$2,"m")&gt;12,12,DATEDIF(I102,$X$2,"m"))</f>
        <v>12</v>
      </c>
      <c r="Y102" s="19">
        <f t="shared" si="139"/>
        <v>2520</v>
      </c>
      <c r="Z102" s="35">
        <f t="shared" si="140"/>
        <v>0</v>
      </c>
      <c r="AA102" s="35">
        <f t="shared" si="141"/>
        <v>0</v>
      </c>
      <c r="AB102" s="36">
        <f t="shared" si="142"/>
        <v>43.872</v>
      </c>
      <c r="AC102" s="35">
        <f t="shared" si="143"/>
        <v>0</v>
      </c>
      <c r="AD102" s="35">
        <f t="shared" si="144"/>
        <v>43.87</v>
      </c>
      <c r="AE102" s="19">
        <f t="shared" si="145"/>
        <v>12</v>
      </c>
      <c r="AF102" s="37">
        <f t="shared" si="204"/>
        <v>526</v>
      </c>
    </row>
    <row r="103" s="2" customFormat="1" ht="14.25" spans="1:32">
      <c r="A103" s="18">
        <v>124</v>
      </c>
      <c r="B103" s="19" t="str">
        <f>VLOOKUP($K103,[1]房源明细!$B:$P,5,FALSE)</f>
        <v>张亚东</v>
      </c>
      <c r="C103" s="19" t="s">
        <v>226</v>
      </c>
      <c r="D103" s="19">
        <f>VLOOKUP($K103,[1]房源明细!$B:$P,11,FALSE)</f>
        <v>3</v>
      </c>
      <c r="E103" s="19">
        <f>VLOOKUP($K103,[1]房源明细!$B:$P,12,FALSE)</f>
        <v>2</v>
      </c>
      <c r="F103" s="19">
        <f>VLOOKUP($K103,[1]房源明细!$B:$P,13,FALSE)</f>
        <v>0</v>
      </c>
      <c r="G103" s="19">
        <f>VLOOKUP($K103,[1]房源明细!$B:$P,14,FALSE)</f>
        <v>0</v>
      </c>
      <c r="H103" s="19">
        <f>VLOOKUP($K103,[1]房源明细!$B:$P,15,FALSE)</f>
        <v>0</v>
      </c>
      <c r="I103" s="28">
        <f>VLOOKUP($K103,[1]房源明细!$B:$P,3,FALSE)</f>
        <v>43027</v>
      </c>
      <c r="J103" s="19"/>
      <c r="K103" s="29" t="s">
        <v>227</v>
      </c>
      <c r="L103" s="19">
        <f>VLOOKUP($K103,[1]房源明细!$B:$P,2,FALSE)</f>
        <v>57.36</v>
      </c>
      <c r="M103" s="19"/>
      <c r="N103" s="19">
        <f t="shared" ref="N103:Q103" si="211">E103*16</f>
        <v>32</v>
      </c>
      <c r="O103" s="19">
        <f t="shared" si="211"/>
        <v>0</v>
      </c>
      <c r="P103" s="19">
        <f t="shared" si="211"/>
        <v>0</v>
      </c>
      <c r="Q103" s="19">
        <f t="shared" si="211"/>
        <v>0</v>
      </c>
      <c r="R103" s="19">
        <f>[1]房源明细!J129</f>
        <v>4.57</v>
      </c>
      <c r="S103" s="19">
        <f t="shared" ref="S103:V103" si="212">IF($L103&gt;N103,N103,$L103)</f>
        <v>32</v>
      </c>
      <c r="T103" s="19">
        <f t="shared" si="212"/>
        <v>0</v>
      </c>
      <c r="U103" s="19">
        <f t="shared" si="212"/>
        <v>0</v>
      </c>
      <c r="V103" s="19">
        <f t="shared" si="212"/>
        <v>0</v>
      </c>
      <c r="W103" s="19">
        <f>VLOOKUP($K103,[1]房源明细!$B:$P,10,FALSE)</f>
        <v>212</v>
      </c>
      <c r="X103" s="19">
        <f>IF(DATEDIF(I103,$X$2,"m")&gt;12,12,DATEDIF(I103,$X$2,"m"))</f>
        <v>12</v>
      </c>
      <c r="Y103" s="19">
        <f t="shared" si="139"/>
        <v>2544</v>
      </c>
      <c r="Z103" s="35">
        <f t="shared" si="140"/>
        <v>131.616</v>
      </c>
      <c r="AA103" s="35">
        <f t="shared" si="141"/>
        <v>0</v>
      </c>
      <c r="AB103" s="36">
        <f t="shared" si="142"/>
        <v>0</v>
      </c>
      <c r="AC103" s="35">
        <f t="shared" si="143"/>
        <v>0</v>
      </c>
      <c r="AD103" s="35">
        <f t="shared" si="144"/>
        <v>131.61</v>
      </c>
      <c r="AE103" s="19">
        <f t="shared" si="145"/>
        <v>12</v>
      </c>
      <c r="AF103" s="37">
        <f t="shared" si="204"/>
        <v>1579</v>
      </c>
    </row>
    <row r="104" s="2" customFormat="1" ht="14.25" spans="1:32">
      <c r="A104" s="18">
        <v>125</v>
      </c>
      <c r="B104" s="19" t="str">
        <f>VLOOKUP($K104,[1]房源明细!$B:$P,5,FALSE)</f>
        <v>庞志恒</v>
      </c>
      <c r="C104" s="19" t="s">
        <v>228</v>
      </c>
      <c r="D104" s="19">
        <f>VLOOKUP($K104,[1]房源明细!$B:$P,11,FALSE)</f>
        <v>2</v>
      </c>
      <c r="E104" s="19">
        <f>VLOOKUP($K104,[1]房源明细!$B:$P,12,FALSE)</f>
        <v>0</v>
      </c>
      <c r="F104" s="19">
        <f>VLOOKUP($K104,[1]房源明细!$B:$P,13,FALSE)</f>
        <v>0</v>
      </c>
      <c r="G104" s="19">
        <f>VLOOKUP($K104,[1]房源明细!$B:$P,14,FALSE)</f>
        <v>2</v>
      </c>
      <c r="H104" s="19">
        <f>VLOOKUP($K104,[1]房源明细!$B:$P,15,FALSE)</f>
        <v>0</v>
      </c>
      <c r="I104" s="28">
        <f>VLOOKUP($K104,[1]房源明细!$B:$P,3,FALSE)</f>
        <v>43385</v>
      </c>
      <c r="J104" s="19"/>
      <c r="K104" s="29" t="s">
        <v>229</v>
      </c>
      <c r="L104" s="19">
        <f>VLOOKUP($K104,[1]房源明细!$B:$P,2,FALSE)</f>
        <v>56.05</v>
      </c>
      <c r="M104" s="19"/>
      <c r="N104" s="19">
        <f t="shared" ref="N104:Q104" si="213">E104*16</f>
        <v>0</v>
      </c>
      <c r="O104" s="19">
        <f t="shared" si="213"/>
        <v>0</v>
      </c>
      <c r="P104" s="19">
        <f t="shared" si="213"/>
        <v>32</v>
      </c>
      <c r="Q104" s="19">
        <f t="shared" si="213"/>
        <v>0</v>
      </c>
      <c r="R104" s="19">
        <f>[1]房源明细!J130</f>
        <v>4.57</v>
      </c>
      <c r="S104" s="19">
        <f t="shared" ref="S104:V104" si="214">IF($L104&gt;N104,N104,$L104)</f>
        <v>0</v>
      </c>
      <c r="T104" s="19">
        <f t="shared" si="214"/>
        <v>0</v>
      </c>
      <c r="U104" s="19">
        <f t="shared" si="214"/>
        <v>32</v>
      </c>
      <c r="V104" s="19">
        <f t="shared" si="214"/>
        <v>0</v>
      </c>
      <c r="W104" s="19">
        <f>VLOOKUP($K104,[1]房源明细!$B:$P,10,FALSE)</f>
        <v>209</v>
      </c>
      <c r="X104" s="19">
        <f>IF(DATEDIF(I104,$X$2,"m")&gt;12,12,DATEDIF(I104,$X$2,"m"))</f>
        <v>12</v>
      </c>
      <c r="Y104" s="19">
        <f t="shared" si="139"/>
        <v>2508</v>
      </c>
      <c r="Z104" s="35">
        <f t="shared" si="140"/>
        <v>0</v>
      </c>
      <c r="AA104" s="35">
        <f t="shared" si="141"/>
        <v>0</v>
      </c>
      <c r="AB104" s="36">
        <f t="shared" si="142"/>
        <v>43.872</v>
      </c>
      <c r="AC104" s="35">
        <f t="shared" si="143"/>
        <v>0</v>
      </c>
      <c r="AD104" s="35">
        <f t="shared" si="144"/>
        <v>43.87</v>
      </c>
      <c r="AE104" s="19">
        <f t="shared" si="145"/>
        <v>12</v>
      </c>
      <c r="AF104" s="37">
        <f t="shared" si="204"/>
        <v>526</v>
      </c>
    </row>
    <row r="105" s="2" customFormat="1" ht="14.25" spans="1:32">
      <c r="A105" s="18">
        <v>126</v>
      </c>
      <c r="B105" s="19" t="str">
        <f>VLOOKUP($K105,[1]房源明细!$B:$P,5,FALSE)</f>
        <v>桂碧君</v>
      </c>
      <c r="C105" s="19" t="s">
        <v>230</v>
      </c>
      <c r="D105" s="19">
        <f>VLOOKUP($K105,[1]房源明细!$B:$P,11,FALSE)</f>
        <v>3</v>
      </c>
      <c r="E105" s="19">
        <f>VLOOKUP($K105,[1]房源明细!$B:$P,12,FALSE)</f>
        <v>0</v>
      </c>
      <c r="F105" s="19">
        <f>VLOOKUP($K105,[1]房源明细!$B:$P,13,FALSE)</f>
        <v>0</v>
      </c>
      <c r="G105" s="19">
        <f>VLOOKUP($K105,[1]房源明细!$B:$P,14,FALSE)</f>
        <v>3</v>
      </c>
      <c r="H105" s="19">
        <f>VLOOKUP($K105,[1]房源明细!$B:$P,15,FALSE)</f>
        <v>0</v>
      </c>
      <c r="I105" s="28">
        <f>VLOOKUP($K105,[1]房源明细!$B:$P,3,FALSE)</f>
        <v>43033</v>
      </c>
      <c r="J105" s="19"/>
      <c r="K105" s="29" t="s">
        <v>231</v>
      </c>
      <c r="L105" s="19">
        <f>VLOOKUP($K105,[1]房源明细!$B:$P,2,FALSE)</f>
        <v>56.04</v>
      </c>
      <c r="M105" s="19"/>
      <c r="N105" s="19">
        <f t="shared" ref="N105:Q105" si="215">E105*16</f>
        <v>0</v>
      </c>
      <c r="O105" s="19">
        <f t="shared" si="215"/>
        <v>0</v>
      </c>
      <c r="P105" s="19">
        <f t="shared" si="215"/>
        <v>48</v>
      </c>
      <c r="Q105" s="19">
        <f t="shared" si="215"/>
        <v>0</v>
      </c>
      <c r="R105" s="19">
        <f>[1]房源明细!J131</f>
        <v>4.57</v>
      </c>
      <c r="S105" s="19">
        <f t="shared" ref="S105:V105" si="216">IF($L105&gt;N105,N105,$L105)</f>
        <v>0</v>
      </c>
      <c r="T105" s="19">
        <f t="shared" si="216"/>
        <v>0</v>
      </c>
      <c r="U105" s="19">
        <f t="shared" si="216"/>
        <v>48</v>
      </c>
      <c r="V105" s="19">
        <f t="shared" si="216"/>
        <v>0</v>
      </c>
      <c r="W105" s="19">
        <f>VLOOKUP($K105,[1]房源明细!$B:$P,10,FALSE)</f>
        <v>208</v>
      </c>
      <c r="X105" s="19">
        <f>IF(DATEDIF(I105,$X$2,"m")&gt;12,12,DATEDIF(I105,$X$2,"m"))</f>
        <v>12</v>
      </c>
      <c r="Y105" s="19">
        <f t="shared" si="139"/>
        <v>2496</v>
      </c>
      <c r="Z105" s="35">
        <f t="shared" si="140"/>
        <v>0</v>
      </c>
      <c r="AA105" s="35">
        <f t="shared" si="141"/>
        <v>0</v>
      </c>
      <c r="AB105" s="36">
        <f t="shared" si="142"/>
        <v>65.808</v>
      </c>
      <c r="AC105" s="35">
        <f t="shared" si="143"/>
        <v>0</v>
      </c>
      <c r="AD105" s="35">
        <f t="shared" si="144"/>
        <v>65.8</v>
      </c>
      <c r="AE105" s="19">
        <f t="shared" si="145"/>
        <v>12</v>
      </c>
      <c r="AF105" s="37">
        <f t="shared" si="204"/>
        <v>789</v>
      </c>
    </row>
    <row r="106" s="2" customFormat="1" ht="14.25" spans="1:32">
      <c r="A106" s="18">
        <v>127</v>
      </c>
      <c r="B106" s="19" t="str">
        <f>VLOOKUP($K106,[1]房源明细!$B:$P,5,FALSE)</f>
        <v>李鹏</v>
      </c>
      <c r="C106" s="19" t="s">
        <v>232</v>
      </c>
      <c r="D106" s="19">
        <f>VLOOKUP($K106,[1]房源明细!$B:$P,11,FALSE)</f>
        <v>4</v>
      </c>
      <c r="E106" s="19">
        <f>VLOOKUP($K106,[1]房源明细!$B:$P,12,FALSE)</f>
        <v>0</v>
      </c>
      <c r="F106" s="19">
        <f>VLOOKUP($K106,[1]房源明细!$B:$P,13,FALSE)</f>
        <v>0</v>
      </c>
      <c r="G106" s="19">
        <f>VLOOKUP($K106,[1]房源明细!$B:$P,14,FALSE)</f>
        <v>4</v>
      </c>
      <c r="H106" s="19">
        <f>VLOOKUP($K106,[1]房源明细!$B:$P,15,FALSE)</f>
        <v>0</v>
      </c>
      <c r="I106" s="28">
        <f>VLOOKUP($K106,[1]房源明细!$B:$P,3,FALSE)</f>
        <v>43109</v>
      </c>
      <c r="J106" s="19"/>
      <c r="K106" s="29" t="s">
        <v>233</v>
      </c>
      <c r="L106" s="19">
        <f>VLOOKUP($K106,[1]房源明细!$B:$P,2,FALSE)</f>
        <v>56.82</v>
      </c>
      <c r="M106" s="19"/>
      <c r="N106" s="19">
        <f t="shared" ref="N106:Q106" si="217">E106*16</f>
        <v>0</v>
      </c>
      <c r="O106" s="19">
        <f t="shared" si="217"/>
        <v>0</v>
      </c>
      <c r="P106" s="19">
        <f t="shared" si="217"/>
        <v>64</v>
      </c>
      <c r="Q106" s="19">
        <f t="shared" si="217"/>
        <v>0</v>
      </c>
      <c r="R106" s="19">
        <f>[1]房源明细!J132</f>
        <v>4.57</v>
      </c>
      <c r="S106" s="19">
        <f t="shared" ref="S106:V106" si="218">IF($L106&gt;N106,N106,$L106)</f>
        <v>0</v>
      </c>
      <c r="T106" s="19">
        <f t="shared" si="218"/>
        <v>0</v>
      </c>
      <c r="U106" s="19">
        <f t="shared" si="218"/>
        <v>56.82</v>
      </c>
      <c r="V106" s="19">
        <f t="shared" si="218"/>
        <v>0</v>
      </c>
      <c r="W106" s="19">
        <f>VLOOKUP($K106,[1]房源明细!$B:$P,10,FALSE)</f>
        <v>211</v>
      </c>
      <c r="X106" s="19">
        <f>IF(DATEDIF(I106,$X$2,"m")&gt;12,12,DATEDIF(I106,$X$2,"m"))</f>
        <v>12</v>
      </c>
      <c r="Y106" s="19">
        <f t="shared" si="139"/>
        <v>2532</v>
      </c>
      <c r="Z106" s="35">
        <f t="shared" si="140"/>
        <v>0</v>
      </c>
      <c r="AA106" s="35">
        <f t="shared" si="141"/>
        <v>0</v>
      </c>
      <c r="AB106" s="36">
        <f t="shared" si="142"/>
        <v>77.90022</v>
      </c>
      <c r="AC106" s="35">
        <f t="shared" si="143"/>
        <v>0</v>
      </c>
      <c r="AD106" s="35">
        <f t="shared" si="144"/>
        <v>77.9</v>
      </c>
      <c r="AE106" s="19">
        <f t="shared" si="145"/>
        <v>12</v>
      </c>
      <c r="AF106" s="37">
        <f t="shared" si="204"/>
        <v>934</v>
      </c>
    </row>
    <row r="107" s="2" customFormat="1" ht="14.25" spans="1:32">
      <c r="A107" s="18">
        <v>128</v>
      </c>
      <c r="B107" s="19" t="str">
        <f>VLOOKUP($K107,[1]房源明细!$B:$P,5,FALSE)</f>
        <v>杨智</v>
      </c>
      <c r="C107" s="19" t="s">
        <v>192</v>
      </c>
      <c r="D107" s="19">
        <f>VLOOKUP($K107,[1]房源明细!$B:$P,11,FALSE)</f>
        <v>3</v>
      </c>
      <c r="E107" s="19">
        <f>VLOOKUP($K107,[1]房源明细!$B:$P,12,FALSE)</f>
        <v>0</v>
      </c>
      <c r="F107" s="19">
        <f>VLOOKUP($K107,[1]房源明细!$B:$P,13,FALSE)</f>
        <v>0</v>
      </c>
      <c r="G107" s="19">
        <f>VLOOKUP($K107,[1]房源明细!$B:$P,14,FALSE)</f>
        <v>3</v>
      </c>
      <c r="H107" s="19">
        <f>VLOOKUP($K107,[1]房源明细!$B:$P,15,FALSE)</f>
        <v>0</v>
      </c>
      <c r="I107" s="28">
        <f>VLOOKUP($K107,[1]房源明细!$B:$P,3,FALSE)</f>
        <v>43360</v>
      </c>
      <c r="J107" s="19"/>
      <c r="K107" s="29" t="s">
        <v>234</v>
      </c>
      <c r="L107" s="19">
        <f>VLOOKUP($K107,[1]房源明细!$B:$P,2,FALSE)</f>
        <v>57.36</v>
      </c>
      <c r="M107" s="19"/>
      <c r="N107" s="19">
        <f t="shared" ref="N107:Q107" si="219">E107*16</f>
        <v>0</v>
      </c>
      <c r="O107" s="19">
        <f t="shared" si="219"/>
        <v>0</v>
      </c>
      <c r="P107" s="19">
        <f t="shared" si="219"/>
        <v>48</v>
      </c>
      <c r="Q107" s="19">
        <f t="shared" si="219"/>
        <v>0</v>
      </c>
      <c r="R107" s="19">
        <f>[1]房源明细!J133</f>
        <v>4.57</v>
      </c>
      <c r="S107" s="19">
        <f t="shared" ref="S107:V107" si="220">IF($L107&gt;N107,N107,$L107)</f>
        <v>0</v>
      </c>
      <c r="T107" s="19">
        <f t="shared" si="220"/>
        <v>0</v>
      </c>
      <c r="U107" s="19">
        <f t="shared" si="220"/>
        <v>48</v>
      </c>
      <c r="V107" s="19">
        <f t="shared" si="220"/>
        <v>0</v>
      </c>
      <c r="W107" s="19">
        <f>VLOOKUP($K107,[1]房源明细!$B:$P,10,FALSE)</f>
        <v>213</v>
      </c>
      <c r="X107" s="19">
        <f>IF(DATEDIF(I107,$X$2,"m")&gt;12,12,DATEDIF(I107,$X$2,"m"))</f>
        <v>12</v>
      </c>
      <c r="Y107" s="19">
        <f t="shared" si="139"/>
        <v>2556</v>
      </c>
      <c r="Z107" s="35">
        <f t="shared" si="140"/>
        <v>0</v>
      </c>
      <c r="AA107" s="35">
        <f t="shared" si="141"/>
        <v>0</v>
      </c>
      <c r="AB107" s="36">
        <f t="shared" si="142"/>
        <v>65.808</v>
      </c>
      <c r="AC107" s="35">
        <f t="shared" si="143"/>
        <v>0</v>
      </c>
      <c r="AD107" s="35">
        <f t="shared" si="144"/>
        <v>65.8</v>
      </c>
      <c r="AE107" s="19">
        <f t="shared" si="145"/>
        <v>12</v>
      </c>
      <c r="AF107" s="37">
        <f t="shared" si="204"/>
        <v>789</v>
      </c>
    </row>
    <row r="108" s="2" customFormat="1" ht="14.25" spans="1:32">
      <c r="A108" s="18">
        <v>129</v>
      </c>
      <c r="B108" s="19" t="str">
        <f>VLOOKUP($K108,[1]房源明细!$B:$P,5,FALSE)</f>
        <v>吴意春</v>
      </c>
      <c r="C108" s="19" t="s">
        <v>121</v>
      </c>
      <c r="D108" s="19">
        <f>VLOOKUP($K108,[1]房源明细!$B:$P,11,FALSE)</f>
        <v>3</v>
      </c>
      <c r="E108" s="19">
        <f>VLOOKUP($K108,[1]房源明细!$B:$P,12,FALSE)</f>
        <v>0</v>
      </c>
      <c r="F108" s="19">
        <f>VLOOKUP($K108,[1]房源明细!$B:$P,13,FALSE)</f>
        <v>0</v>
      </c>
      <c r="G108" s="19">
        <f>VLOOKUP($K108,[1]房源明细!$B:$P,14,FALSE)</f>
        <v>3</v>
      </c>
      <c r="H108" s="19">
        <f>VLOOKUP($K108,[1]房源明细!$B:$P,15,FALSE)</f>
        <v>0</v>
      </c>
      <c r="I108" s="28">
        <f>VLOOKUP($K108,[1]房源明细!$B:$P,3,FALSE)</f>
        <v>43372</v>
      </c>
      <c r="J108" s="19"/>
      <c r="K108" s="29" t="s">
        <v>235</v>
      </c>
      <c r="L108" s="19">
        <f>VLOOKUP($K108,[1]房源明细!$B:$P,2,FALSE)</f>
        <v>56.05</v>
      </c>
      <c r="M108" s="19"/>
      <c r="N108" s="19">
        <f t="shared" ref="N108:Q108" si="221">E108*16</f>
        <v>0</v>
      </c>
      <c r="O108" s="19">
        <f t="shared" si="221"/>
        <v>0</v>
      </c>
      <c r="P108" s="19">
        <f t="shared" si="221"/>
        <v>48</v>
      </c>
      <c r="Q108" s="19">
        <f t="shared" si="221"/>
        <v>0</v>
      </c>
      <c r="R108" s="19">
        <f>[1]房源明细!J134</f>
        <v>4.57</v>
      </c>
      <c r="S108" s="19">
        <f t="shared" ref="S108:V108" si="222">IF($L108&gt;N108,N108,$L108)</f>
        <v>0</v>
      </c>
      <c r="T108" s="19">
        <f t="shared" si="222"/>
        <v>0</v>
      </c>
      <c r="U108" s="19">
        <f t="shared" si="222"/>
        <v>48</v>
      </c>
      <c r="V108" s="19">
        <f t="shared" si="222"/>
        <v>0</v>
      </c>
      <c r="W108" s="19">
        <f>VLOOKUP($K108,[1]房源明细!$B:$P,10,FALSE)</f>
        <v>211</v>
      </c>
      <c r="X108" s="19">
        <f>IF(DATEDIF(I108,$X$2,"m")&gt;12,12,DATEDIF(I108,$X$2,"m"))</f>
        <v>12</v>
      </c>
      <c r="Y108" s="19">
        <f t="shared" si="139"/>
        <v>2532</v>
      </c>
      <c r="Z108" s="35">
        <f t="shared" si="140"/>
        <v>0</v>
      </c>
      <c r="AA108" s="35">
        <f t="shared" si="141"/>
        <v>0</v>
      </c>
      <c r="AB108" s="36">
        <f t="shared" si="142"/>
        <v>65.808</v>
      </c>
      <c r="AC108" s="35">
        <f t="shared" si="143"/>
        <v>0</v>
      </c>
      <c r="AD108" s="35">
        <f t="shared" si="144"/>
        <v>65.8</v>
      </c>
      <c r="AE108" s="19">
        <f t="shared" si="145"/>
        <v>12</v>
      </c>
      <c r="AF108" s="37">
        <f t="shared" si="204"/>
        <v>789</v>
      </c>
    </row>
    <row r="109" s="2" customFormat="1" ht="14.25" spans="1:32">
      <c r="A109" s="18">
        <v>130</v>
      </c>
      <c r="B109" s="19" t="str">
        <f>VLOOKUP($K109,[1]房源明细!$B:$P,5,FALSE)</f>
        <v>严海云</v>
      </c>
      <c r="C109" s="19" t="s">
        <v>236</v>
      </c>
      <c r="D109" s="19">
        <f>VLOOKUP($K109,[1]房源明细!$B:$P,11,FALSE)</f>
        <v>4</v>
      </c>
      <c r="E109" s="19">
        <f>VLOOKUP($K109,[1]房源明细!$B:$P,12,FALSE)</f>
        <v>0</v>
      </c>
      <c r="F109" s="19">
        <f>VLOOKUP($K109,[1]房源明细!$B:$P,13,FALSE)</f>
        <v>0</v>
      </c>
      <c r="G109" s="19">
        <f>VLOOKUP($K109,[1]房源明细!$B:$P,14,FALSE)</f>
        <v>4</v>
      </c>
      <c r="H109" s="19">
        <f>VLOOKUP($K109,[1]房源明细!$B:$P,15,FALSE)</f>
        <v>0</v>
      </c>
      <c r="I109" s="28">
        <f>VLOOKUP($K109,[1]房源明细!$B:$P,3,FALSE)</f>
        <v>43360</v>
      </c>
      <c r="J109" s="19"/>
      <c r="K109" s="29" t="s">
        <v>237</v>
      </c>
      <c r="L109" s="19">
        <f>VLOOKUP($K109,[1]房源明细!$B:$P,2,FALSE)</f>
        <v>56.04</v>
      </c>
      <c r="M109" s="19"/>
      <c r="N109" s="19">
        <f t="shared" ref="N109:Q109" si="223">E109*16</f>
        <v>0</v>
      </c>
      <c r="O109" s="19">
        <f t="shared" si="223"/>
        <v>0</v>
      </c>
      <c r="P109" s="19">
        <f t="shared" si="223"/>
        <v>64</v>
      </c>
      <c r="Q109" s="19">
        <f t="shared" si="223"/>
        <v>0</v>
      </c>
      <c r="R109" s="19">
        <f>[1]房源明细!J135</f>
        <v>4.57</v>
      </c>
      <c r="S109" s="19">
        <f t="shared" ref="S109:V109" si="224">IF($L109&gt;N109,N109,$L109)</f>
        <v>0</v>
      </c>
      <c r="T109" s="19">
        <f t="shared" si="224"/>
        <v>0</v>
      </c>
      <c r="U109" s="19">
        <f t="shared" si="224"/>
        <v>56.04</v>
      </c>
      <c r="V109" s="19">
        <f t="shared" si="224"/>
        <v>0</v>
      </c>
      <c r="W109" s="19">
        <f>VLOOKUP($K109,[1]房源明细!$B:$P,10,FALSE)</f>
        <v>211</v>
      </c>
      <c r="X109" s="19">
        <f>IF(DATEDIF(I109,$X$2,"m")&gt;12,12,DATEDIF(I109,$X$2,"m"))</f>
        <v>12</v>
      </c>
      <c r="Y109" s="19">
        <f t="shared" si="139"/>
        <v>2532</v>
      </c>
      <c r="Z109" s="35">
        <f t="shared" si="140"/>
        <v>0</v>
      </c>
      <c r="AA109" s="35">
        <f t="shared" si="141"/>
        <v>0</v>
      </c>
      <c r="AB109" s="36">
        <f t="shared" si="142"/>
        <v>76.83084</v>
      </c>
      <c r="AC109" s="35">
        <f t="shared" si="143"/>
        <v>0</v>
      </c>
      <c r="AD109" s="35">
        <f t="shared" si="144"/>
        <v>76.83</v>
      </c>
      <c r="AE109" s="19">
        <f t="shared" si="145"/>
        <v>12</v>
      </c>
      <c r="AF109" s="37">
        <f t="shared" si="204"/>
        <v>921</v>
      </c>
    </row>
    <row r="110" s="2" customFormat="1" ht="14.25" spans="1:32">
      <c r="A110" s="18">
        <v>132</v>
      </c>
      <c r="B110" s="19" t="str">
        <f>VLOOKUP($K110,[1]房源明细!$B:$P,5,FALSE)</f>
        <v>刘慧明</v>
      </c>
      <c r="C110" s="19" t="s">
        <v>238</v>
      </c>
      <c r="D110" s="19">
        <f>VLOOKUP($K110,[1]房源明细!$B:$P,11,FALSE)</f>
        <v>2</v>
      </c>
      <c r="E110" s="19">
        <f>VLOOKUP($K110,[1]房源明细!$B:$P,12,FALSE)</f>
        <v>0</v>
      </c>
      <c r="F110" s="19">
        <f>VLOOKUP($K110,[1]房源明细!$B:$P,13,FALSE)</f>
        <v>0</v>
      </c>
      <c r="G110" s="19">
        <f>VLOOKUP($K110,[1]房源明细!$B:$P,14,FALSE)</f>
        <v>2</v>
      </c>
      <c r="H110" s="19">
        <f>VLOOKUP($K110,[1]房源明细!$B:$P,15,FALSE)</f>
        <v>0</v>
      </c>
      <c r="I110" s="28">
        <f>VLOOKUP($K110,[1]房源明细!$B:$P,3,FALSE)</f>
        <v>43102</v>
      </c>
      <c r="J110" s="19"/>
      <c r="K110" s="29" t="s">
        <v>239</v>
      </c>
      <c r="L110" s="19">
        <f>VLOOKUP($K110,[1]房源明细!$B:$P,2,FALSE)</f>
        <v>57.36</v>
      </c>
      <c r="M110" s="19"/>
      <c r="N110" s="19">
        <f t="shared" ref="N110:Q110" si="225">E110*16</f>
        <v>0</v>
      </c>
      <c r="O110" s="19">
        <f t="shared" si="225"/>
        <v>0</v>
      </c>
      <c r="P110" s="19">
        <f t="shared" si="225"/>
        <v>32</v>
      </c>
      <c r="Q110" s="19">
        <f t="shared" si="225"/>
        <v>0</v>
      </c>
      <c r="R110" s="19">
        <f>[1]房源明细!J137</f>
        <v>4.57</v>
      </c>
      <c r="S110" s="19">
        <f t="shared" ref="S110:V110" si="226">IF($L110&gt;N110,N110,$L110)</f>
        <v>0</v>
      </c>
      <c r="T110" s="19">
        <f t="shared" si="226"/>
        <v>0</v>
      </c>
      <c r="U110" s="19">
        <f t="shared" si="226"/>
        <v>32</v>
      </c>
      <c r="V110" s="19">
        <f t="shared" si="226"/>
        <v>0</v>
      </c>
      <c r="W110" s="19">
        <f>VLOOKUP($K110,[1]房源明细!$B:$P,10,FALSE)</f>
        <v>216</v>
      </c>
      <c r="X110" s="19">
        <f>IF(DATEDIF(I110,$X$2,"m")&gt;12,12,DATEDIF(I110,$X$2,"m"))</f>
        <v>12</v>
      </c>
      <c r="Y110" s="19">
        <f t="shared" si="139"/>
        <v>2592</v>
      </c>
      <c r="Z110" s="35">
        <f t="shared" si="140"/>
        <v>0</v>
      </c>
      <c r="AA110" s="35">
        <f t="shared" si="141"/>
        <v>0</v>
      </c>
      <c r="AB110" s="36">
        <f t="shared" si="142"/>
        <v>43.872</v>
      </c>
      <c r="AC110" s="35">
        <f t="shared" si="143"/>
        <v>0</v>
      </c>
      <c r="AD110" s="35">
        <f t="shared" si="144"/>
        <v>43.87</v>
      </c>
      <c r="AE110" s="19">
        <f t="shared" si="145"/>
        <v>12</v>
      </c>
      <c r="AF110" s="37">
        <f t="shared" si="204"/>
        <v>526</v>
      </c>
    </row>
    <row r="111" s="2" customFormat="1" ht="14.25" spans="1:32">
      <c r="A111" s="18">
        <v>133</v>
      </c>
      <c r="B111" s="19" t="str">
        <f>VLOOKUP($K111,[1]房源明细!$B:$P,5,FALSE)</f>
        <v>舒留信</v>
      </c>
      <c r="C111" s="19" t="s">
        <v>240</v>
      </c>
      <c r="D111" s="19">
        <f>VLOOKUP($K111,[1]房源明细!$B:$P,11,FALSE)</f>
        <v>2</v>
      </c>
      <c r="E111" s="19">
        <f>VLOOKUP($K111,[1]房源明细!$B:$P,12,FALSE)</f>
        <v>0</v>
      </c>
      <c r="F111" s="19">
        <f>VLOOKUP($K111,[1]房源明细!$B:$P,13,FALSE)</f>
        <v>0</v>
      </c>
      <c r="G111" s="19">
        <f>VLOOKUP($K111,[1]房源明细!$B:$P,14,FALSE)</f>
        <v>2</v>
      </c>
      <c r="H111" s="19">
        <f>VLOOKUP($K111,[1]房源明细!$B:$P,15,FALSE)</f>
        <v>0</v>
      </c>
      <c r="I111" s="28">
        <f>VLOOKUP($K111,[1]房源明细!$B:$P,3,FALSE)</f>
        <v>43108</v>
      </c>
      <c r="J111" s="19"/>
      <c r="K111" s="29" t="s">
        <v>241</v>
      </c>
      <c r="L111" s="19">
        <f>VLOOKUP($K111,[1]房源明细!$B:$P,2,FALSE)</f>
        <v>56.05</v>
      </c>
      <c r="M111" s="19"/>
      <c r="N111" s="19">
        <f t="shared" ref="N111:Q111" si="227">E111*16</f>
        <v>0</v>
      </c>
      <c r="O111" s="19">
        <f t="shared" si="227"/>
        <v>0</v>
      </c>
      <c r="P111" s="19">
        <f t="shared" si="227"/>
        <v>32</v>
      </c>
      <c r="Q111" s="19">
        <f t="shared" si="227"/>
        <v>0</v>
      </c>
      <c r="R111" s="19">
        <f>[1]房源明细!J138</f>
        <v>4.57</v>
      </c>
      <c r="S111" s="19">
        <f t="shared" ref="S111:V111" si="228">IF($L111&gt;N111,N111,$L111)</f>
        <v>0</v>
      </c>
      <c r="T111" s="19">
        <f t="shared" si="228"/>
        <v>0</v>
      </c>
      <c r="U111" s="19">
        <f t="shared" si="228"/>
        <v>32</v>
      </c>
      <c r="V111" s="19">
        <f t="shared" si="228"/>
        <v>0</v>
      </c>
      <c r="W111" s="19">
        <f>VLOOKUP($K111,[1]房源明细!$B:$P,10,FALSE)</f>
        <v>213</v>
      </c>
      <c r="X111" s="19">
        <f>IF(DATEDIF(I111,$X$2,"m")&gt;12,12,DATEDIF(I111,$X$2,"m"))</f>
        <v>12</v>
      </c>
      <c r="Y111" s="19">
        <f t="shared" si="139"/>
        <v>2556</v>
      </c>
      <c r="Z111" s="35">
        <f t="shared" si="140"/>
        <v>0</v>
      </c>
      <c r="AA111" s="35">
        <f t="shared" si="141"/>
        <v>0</v>
      </c>
      <c r="AB111" s="36">
        <f t="shared" si="142"/>
        <v>43.872</v>
      </c>
      <c r="AC111" s="35">
        <f t="shared" si="143"/>
        <v>0</v>
      </c>
      <c r="AD111" s="35">
        <f t="shared" si="144"/>
        <v>43.87</v>
      </c>
      <c r="AE111" s="19">
        <f t="shared" si="145"/>
        <v>12</v>
      </c>
      <c r="AF111" s="37">
        <f t="shared" si="204"/>
        <v>526</v>
      </c>
    </row>
    <row r="112" s="2" customFormat="1" ht="24" customHeight="1" spans="1:32">
      <c r="A112" s="18">
        <v>134</v>
      </c>
      <c r="B112" s="19" t="str">
        <f>VLOOKUP($K112,[1]房源明细!$B:$P,5,FALSE)</f>
        <v>潘朝平</v>
      </c>
      <c r="C112" s="19" t="s">
        <v>242</v>
      </c>
      <c r="D112" s="19">
        <f>VLOOKUP($K112,[1]房源明细!$B:$P,11,FALSE)</f>
        <v>2</v>
      </c>
      <c r="E112" s="19">
        <f>VLOOKUP($K112,[1]房源明细!$B:$P,12,FALSE)</f>
        <v>0</v>
      </c>
      <c r="F112" s="19">
        <f>VLOOKUP($K112,[1]房源明细!$B:$P,13,FALSE)</f>
        <v>0</v>
      </c>
      <c r="G112" s="19">
        <f>VLOOKUP($K112,[1]房源明细!$B:$P,14,FALSE)</f>
        <v>2</v>
      </c>
      <c r="H112" s="19">
        <f>VLOOKUP($K112,[1]房源明细!$B:$P,15,FALSE)</f>
        <v>0</v>
      </c>
      <c r="I112" s="28">
        <f>VLOOKUP($K112,[1]房源明细!$B:$P,3,FALSE)</f>
        <v>43040</v>
      </c>
      <c r="J112" s="19"/>
      <c r="K112" s="29" t="s">
        <v>243</v>
      </c>
      <c r="L112" s="19">
        <f>VLOOKUP($K112,[1]房源明细!$B:$P,2,FALSE)</f>
        <v>56.04</v>
      </c>
      <c r="M112" s="19"/>
      <c r="N112" s="19">
        <f t="shared" ref="N112:Q112" si="229">E112*16</f>
        <v>0</v>
      </c>
      <c r="O112" s="19">
        <f t="shared" si="229"/>
        <v>0</v>
      </c>
      <c r="P112" s="19">
        <f t="shared" si="229"/>
        <v>32</v>
      </c>
      <c r="Q112" s="19">
        <f t="shared" si="229"/>
        <v>0</v>
      </c>
      <c r="R112" s="19">
        <f>[1]房源明细!J139</f>
        <v>4.57</v>
      </c>
      <c r="S112" s="19">
        <f t="shared" ref="S112:V112" si="230">IF($L112&gt;N112,N112,$L112)</f>
        <v>0</v>
      </c>
      <c r="T112" s="19">
        <f t="shared" si="230"/>
        <v>0</v>
      </c>
      <c r="U112" s="19">
        <f t="shared" si="230"/>
        <v>32</v>
      </c>
      <c r="V112" s="19">
        <f t="shared" si="230"/>
        <v>0</v>
      </c>
      <c r="W112" s="19">
        <f>VLOOKUP($K112,[1]房源明细!$B:$P,10,FALSE)</f>
        <v>213</v>
      </c>
      <c r="X112" s="19">
        <f>IF(DATEDIF(I112,$X$2,"m")&gt;12,12,DATEDIF(I112,$X$2,"m"))</f>
        <v>12</v>
      </c>
      <c r="Y112" s="19">
        <f t="shared" si="139"/>
        <v>2556</v>
      </c>
      <c r="Z112" s="35">
        <f t="shared" si="140"/>
        <v>0</v>
      </c>
      <c r="AA112" s="35">
        <f t="shared" si="141"/>
        <v>0</v>
      </c>
      <c r="AB112" s="36">
        <f t="shared" si="142"/>
        <v>43.872</v>
      </c>
      <c r="AC112" s="35">
        <f t="shared" si="143"/>
        <v>0</v>
      </c>
      <c r="AD112" s="35">
        <f t="shared" si="144"/>
        <v>43.87</v>
      </c>
      <c r="AE112" s="19">
        <f t="shared" si="145"/>
        <v>12</v>
      </c>
      <c r="AF112" s="37">
        <f t="shared" si="204"/>
        <v>526</v>
      </c>
    </row>
    <row r="113" s="2" customFormat="1" ht="26" customHeight="1" spans="1:32">
      <c r="A113" s="18">
        <v>135</v>
      </c>
      <c r="B113" s="19" t="str">
        <f>VLOOKUP($K113,[1]房源明细!$B:$P,5,FALSE)</f>
        <v>李杰</v>
      </c>
      <c r="C113" s="19" t="s">
        <v>244</v>
      </c>
      <c r="D113" s="19">
        <f>VLOOKUP($K113,[1]房源明细!$B:$P,11,FALSE)</f>
        <v>2</v>
      </c>
      <c r="E113" s="19">
        <v>0</v>
      </c>
      <c r="F113" s="19">
        <f>VLOOKUP($K113,[1]房源明细!$B:$P,13,FALSE)</f>
        <v>0</v>
      </c>
      <c r="G113" s="19">
        <f>VLOOKUP($K113,[1]房源明细!$B:$P,14,FALSE)</f>
        <v>0</v>
      </c>
      <c r="H113" s="19">
        <v>2</v>
      </c>
      <c r="I113" s="28">
        <f>VLOOKUP($K113,[1]房源明细!$B:$P,3,FALSE)</f>
        <v>43103</v>
      </c>
      <c r="J113" s="19"/>
      <c r="K113" s="29" t="s">
        <v>245</v>
      </c>
      <c r="L113" s="19">
        <f>VLOOKUP($K113,[1]房源明细!$B:$P,2,FALSE)</f>
        <v>56.82</v>
      </c>
      <c r="M113" s="19"/>
      <c r="N113" s="19">
        <f t="shared" ref="N113:Q113" si="231">E113*16</f>
        <v>0</v>
      </c>
      <c r="O113" s="19">
        <f t="shared" si="231"/>
        <v>0</v>
      </c>
      <c r="P113" s="19">
        <f t="shared" si="231"/>
        <v>0</v>
      </c>
      <c r="Q113" s="19">
        <f t="shared" si="231"/>
        <v>32</v>
      </c>
      <c r="R113" s="19">
        <f>[1]房源明细!J140</f>
        <v>4.57</v>
      </c>
      <c r="S113" s="19">
        <f t="shared" ref="S113:V113" si="232">IF($L113&gt;N113,N113,$L113)</f>
        <v>0</v>
      </c>
      <c r="T113" s="19">
        <f t="shared" si="232"/>
        <v>0</v>
      </c>
      <c r="U113" s="19">
        <f t="shared" si="232"/>
        <v>0</v>
      </c>
      <c r="V113" s="19">
        <f t="shared" si="232"/>
        <v>32</v>
      </c>
      <c r="W113" s="19">
        <f>VLOOKUP($K113,[1]房源明细!$B:$P,10,FALSE)</f>
        <v>216</v>
      </c>
      <c r="X113" s="19">
        <f>IF(DATEDIF(I113,$X$2,"m")&gt;12,12,DATEDIF(I113,$X$2,"m"))</f>
        <v>12</v>
      </c>
      <c r="Y113" s="19">
        <f t="shared" si="139"/>
        <v>2592</v>
      </c>
      <c r="Z113" s="35">
        <f t="shared" si="140"/>
        <v>0</v>
      </c>
      <c r="AA113" s="35">
        <f t="shared" si="141"/>
        <v>0</v>
      </c>
      <c r="AB113" s="36">
        <f t="shared" si="142"/>
        <v>0</v>
      </c>
      <c r="AC113" s="35">
        <f t="shared" si="143"/>
        <v>58.496</v>
      </c>
      <c r="AD113" s="35">
        <f t="shared" si="144"/>
        <v>58.49</v>
      </c>
      <c r="AE113" s="19">
        <f t="shared" si="145"/>
        <v>12</v>
      </c>
      <c r="AF113" s="37">
        <f t="shared" si="204"/>
        <v>701</v>
      </c>
    </row>
    <row r="114" s="2" customFormat="1" ht="14.25" spans="1:32">
      <c r="A114" s="18">
        <v>137</v>
      </c>
      <c r="B114" s="19" t="str">
        <f>VLOOKUP($K114,[1]房源明细!$B:$P,5,FALSE)</f>
        <v>李福生</v>
      </c>
      <c r="C114" s="19" t="s">
        <v>246</v>
      </c>
      <c r="D114" s="19">
        <f>VLOOKUP($K114,[1]房源明细!$B:$P,11,FALSE)</f>
        <v>2</v>
      </c>
      <c r="E114" s="19">
        <f>VLOOKUP($K114,[1]房源明细!$B:$P,12,FALSE)</f>
        <v>0</v>
      </c>
      <c r="F114" s="19">
        <f>VLOOKUP($K114,[1]房源明细!$B:$P,13,FALSE)</f>
        <v>0</v>
      </c>
      <c r="G114" s="19">
        <v>1</v>
      </c>
      <c r="H114" s="19">
        <f>VLOOKUP($K114,[1]房源明细!$B:$P,15,FALSE)</f>
        <v>0</v>
      </c>
      <c r="I114" s="28">
        <f>VLOOKUP($K114,[1]房源明细!$B:$P,3,FALSE)</f>
        <v>43108</v>
      </c>
      <c r="J114" s="19"/>
      <c r="K114" s="29" t="s">
        <v>247</v>
      </c>
      <c r="L114" s="19">
        <f>VLOOKUP($K114,[1]房源明细!$B:$P,2,FALSE)</f>
        <v>56.05</v>
      </c>
      <c r="M114" s="19"/>
      <c r="N114" s="19">
        <f t="shared" ref="N114:Q114" si="233">E114*16</f>
        <v>0</v>
      </c>
      <c r="O114" s="19">
        <f t="shared" si="233"/>
        <v>0</v>
      </c>
      <c r="P114" s="19">
        <f t="shared" si="233"/>
        <v>16</v>
      </c>
      <c r="Q114" s="19">
        <f t="shared" si="233"/>
        <v>0</v>
      </c>
      <c r="R114" s="19">
        <f>[1]房源明细!J142</f>
        <v>4.57</v>
      </c>
      <c r="S114" s="19">
        <f t="shared" ref="S114:V114" si="234">IF($L114&gt;N114,N114,$L114)</f>
        <v>0</v>
      </c>
      <c r="T114" s="19">
        <f t="shared" si="234"/>
        <v>0</v>
      </c>
      <c r="U114" s="19">
        <f t="shared" si="234"/>
        <v>16</v>
      </c>
      <c r="V114" s="19">
        <f t="shared" si="234"/>
        <v>0</v>
      </c>
      <c r="W114" s="19">
        <f>VLOOKUP($K114,[1]房源明细!$B:$P,10,FALSE)</f>
        <v>215</v>
      </c>
      <c r="X114" s="19">
        <f>IF(DATEDIF(I114,$X$2,"m")&gt;12,12,DATEDIF(I114,$X$2,"m"))</f>
        <v>12</v>
      </c>
      <c r="Y114" s="19">
        <f t="shared" si="139"/>
        <v>2580</v>
      </c>
      <c r="Z114" s="35">
        <f t="shared" si="140"/>
        <v>0</v>
      </c>
      <c r="AA114" s="35">
        <f t="shared" si="141"/>
        <v>0</v>
      </c>
      <c r="AB114" s="36">
        <f t="shared" si="142"/>
        <v>21.936</v>
      </c>
      <c r="AC114" s="35">
        <f t="shared" si="143"/>
        <v>0</v>
      </c>
      <c r="AD114" s="35">
        <f t="shared" si="144"/>
        <v>21.93</v>
      </c>
      <c r="AE114" s="19">
        <f t="shared" si="145"/>
        <v>12</v>
      </c>
      <c r="AF114" s="37">
        <f t="shared" si="204"/>
        <v>263</v>
      </c>
    </row>
    <row r="115" s="2" customFormat="1" ht="14.25" spans="1:32">
      <c r="A115" s="18">
        <v>139</v>
      </c>
      <c r="B115" s="19" t="str">
        <f>VLOOKUP($K115,[1]房源明细!$B:$P,5,FALSE)</f>
        <v>宋启娥</v>
      </c>
      <c r="C115" s="19" t="s">
        <v>248</v>
      </c>
      <c r="D115" s="19">
        <f>VLOOKUP($K115,[1]房源明细!$B:$P,11,FALSE)</f>
        <v>1</v>
      </c>
      <c r="E115" s="19">
        <f>VLOOKUP($K115,[1]房源明细!$B:$P,12,FALSE)</f>
        <v>0</v>
      </c>
      <c r="F115" s="19">
        <f>VLOOKUP($K115,[1]房源明细!$B:$P,13,FALSE)</f>
        <v>0</v>
      </c>
      <c r="G115" s="19">
        <f>VLOOKUP($K115,[1]房源明细!$B:$P,14,FALSE)</f>
        <v>1</v>
      </c>
      <c r="H115" s="19">
        <f>VLOOKUP($K115,[1]房源明细!$B:$P,15,FALSE)</f>
        <v>0</v>
      </c>
      <c r="I115" s="28">
        <f>VLOOKUP($K115,[1]房源明细!$B:$P,3,FALSE)</f>
        <v>43053</v>
      </c>
      <c r="J115" s="19"/>
      <c r="K115" s="29" t="s">
        <v>249</v>
      </c>
      <c r="L115" s="19">
        <f>VLOOKUP($K115,[1]房源明细!$B:$P,2,FALSE)</f>
        <v>56.82</v>
      </c>
      <c r="M115" s="19"/>
      <c r="N115" s="19">
        <f t="shared" ref="N115:Q115" si="235">E115*16</f>
        <v>0</v>
      </c>
      <c r="O115" s="19">
        <f t="shared" si="235"/>
        <v>0</v>
      </c>
      <c r="P115" s="19">
        <f t="shared" si="235"/>
        <v>16</v>
      </c>
      <c r="Q115" s="19">
        <f t="shared" si="235"/>
        <v>0</v>
      </c>
      <c r="R115" s="19">
        <f>[1]房源明细!J144</f>
        <v>4.57</v>
      </c>
      <c r="S115" s="19">
        <f t="shared" ref="S115:V115" si="236">IF($L115&gt;N115,N115,$L115)</f>
        <v>0</v>
      </c>
      <c r="T115" s="19">
        <f t="shared" si="236"/>
        <v>0</v>
      </c>
      <c r="U115" s="19">
        <f t="shared" si="236"/>
        <v>16</v>
      </c>
      <c r="V115" s="19">
        <f t="shared" si="236"/>
        <v>0</v>
      </c>
      <c r="W115" s="19">
        <f>VLOOKUP($K115,[1]房源明细!$B:$P,10,FALSE)</f>
        <v>218</v>
      </c>
      <c r="X115" s="19">
        <f>IF(DATEDIF(I115,$X$2,"m")&gt;12,12,DATEDIF(I115,$X$2,"m"))</f>
        <v>12</v>
      </c>
      <c r="Y115" s="19">
        <f t="shared" si="139"/>
        <v>2616</v>
      </c>
      <c r="Z115" s="35">
        <f t="shared" si="140"/>
        <v>0</v>
      </c>
      <c r="AA115" s="35">
        <f t="shared" si="141"/>
        <v>0</v>
      </c>
      <c r="AB115" s="36">
        <f t="shared" si="142"/>
        <v>21.936</v>
      </c>
      <c r="AC115" s="35">
        <f t="shared" si="143"/>
        <v>0</v>
      </c>
      <c r="AD115" s="35">
        <f t="shared" si="144"/>
        <v>21.93</v>
      </c>
      <c r="AE115" s="19">
        <f t="shared" si="145"/>
        <v>12</v>
      </c>
      <c r="AF115" s="37">
        <f t="shared" si="204"/>
        <v>263</v>
      </c>
    </row>
    <row r="116" s="2" customFormat="1" ht="14.25" spans="1:32">
      <c r="A116" s="18">
        <v>140</v>
      </c>
      <c r="B116" s="19" t="str">
        <f>VLOOKUP($K116,[1]房源明细!$B:$P,5,FALSE)</f>
        <v>包勇蘅</v>
      </c>
      <c r="C116" s="19" t="s">
        <v>250</v>
      </c>
      <c r="D116" s="19">
        <f>VLOOKUP($K116,[1]房源明细!$B:$P,11,FALSE)</f>
        <v>3</v>
      </c>
      <c r="E116" s="19">
        <f>VLOOKUP($K116,[1]房源明细!$B:$P,12,FALSE)</f>
        <v>0</v>
      </c>
      <c r="F116" s="19">
        <f>VLOOKUP($K116,[1]房源明细!$B:$P,13,FALSE)</f>
        <v>0</v>
      </c>
      <c r="G116" s="19">
        <f>VLOOKUP($K116,[1]房源明细!$B:$P,14,FALSE)</f>
        <v>3</v>
      </c>
      <c r="H116" s="19">
        <f>VLOOKUP($K116,[1]房源明细!$B:$P,15,FALSE)</f>
        <v>0</v>
      </c>
      <c r="I116" s="28">
        <f>VLOOKUP($K116,[1]房源明细!$B:$P,3,FALSE)</f>
        <v>43360</v>
      </c>
      <c r="J116" s="19"/>
      <c r="K116" s="29" t="s">
        <v>251</v>
      </c>
      <c r="L116" s="19">
        <f>VLOOKUP($K116,[1]房源明细!$B:$P,2,FALSE)</f>
        <v>57.36</v>
      </c>
      <c r="M116" s="19"/>
      <c r="N116" s="19">
        <f t="shared" ref="N116:Q116" si="237">E116*16</f>
        <v>0</v>
      </c>
      <c r="O116" s="19">
        <f t="shared" si="237"/>
        <v>0</v>
      </c>
      <c r="P116" s="19">
        <f t="shared" si="237"/>
        <v>48</v>
      </c>
      <c r="Q116" s="19">
        <f t="shared" si="237"/>
        <v>0</v>
      </c>
      <c r="R116" s="19">
        <f>[1]房源明细!J145</f>
        <v>4.57</v>
      </c>
      <c r="S116" s="19">
        <f t="shared" ref="S116:V116" si="238">IF($L116&gt;N116,N116,$L116)</f>
        <v>0</v>
      </c>
      <c r="T116" s="19">
        <f t="shared" si="238"/>
        <v>0</v>
      </c>
      <c r="U116" s="19">
        <f t="shared" si="238"/>
        <v>48</v>
      </c>
      <c r="V116" s="19">
        <f t="shared" si="238"/>
        <v>0</v>
      </c>
      <c r="W116" s="19">
        <f>VLOOKUP($K116,[1]房源明细!$B:$P,10,FALSE)</f>
        <v>220</v>
      </c>
      <c r="X116" s="19">
        <f>IF(DATEDIF(I116,$X$2,"m")&gt;12,12,DATEDIF(I116,$X$2,"m"))</f>
        <v>12</v>
      </c>
      <c r="Y116" s="19">
        <f t="shared" si="139"/>
        <v>2640</v>
      </c>
      <c r="Z116" s="35">
        <f t="shared" si="140"/>
        <v>0</v>
      </c>
      <c r="AA116" s="35">
        <f t="shared" si="141"/>
        <v>0</v>
      </c>
      <c r="AB116" s="36">
        <f t="shared" si="142"/>
        <v>65.808</v>
      </c>
      <c r="AC116" s="35">
        <f t="shared" si="143"/>
        <v>0</v>
      </c>
      <c r="AD116" s="35">
        <f t="shared" si="144"/>
        <v>65.8</v>
      </c>
      <c r="AE116" s="19">
        <f t="shared" si="145"/>
        <v>12</v>
      </c>
      <c r="AF116" s="37">
        <f t="shared" si="204"/>
        <v>789</v>
      </c>
    </row>
    <row r="117" s="2" customFormat="1" ht="14.25" spans="1:32">
      <c r="A117" s="18">
        <v>141</v>
      </c>
      <c r="B117" s="19" t="str">
        <f>VLOOKUP($K117,[1]房源明细!$B:$P,5,FALSE)</f>
        <v>张桂花</v>
      </c>
      <c r="C117" s="19" t="s">
        <v>252</v>
      </c>
      <c r="D117" s="19">
        <f>VLOOKUP($K117,[1]房源明细!$B:$P,11,FALSE)</f>
        <v>2</v>
      </c>
      <c r="E117" s="19">
        <f>VLOOKUP($K117,[1]房源明细!$B:$P,12,FALSE)</f>
        <v>0</v>
      </c>
      <c r="F117" s="19">
        <f>VLOOKUP($K117,[1]房源明细!$B:$P,13,FALSE)</f>
        <v>0</v>
      </c>
      <c r="G117" s="19">
        <f>VLOOKUP($K117,[1]房源明细!$B:$P,14,FALSE)</f>
        <v>2</v>
      </c>
      <c r="H117" s="19">
        <f>VLOOKUP($K117,[1]房源明细!$B:$P,15,FALSE)</f>
        <v>0</v>
      </c>
      <c r="I117" s="28">
        <f>VLOOKUP($K117,[1]房源明细!$B:$P,3,FALSE)</f>
        <v>43045</v>
      </c>
      <c r="J117" s="19"/>
      <c r="K117" s="29" t="s">
        <v>253</v>
      </c>
      <c r="L117" s="19">
        <f>VLOOKUP($K117,[1]房源明细!$B:$P,2,FALSE)</f>
        <v>56.05</v>
      </c>
      <c r="M117" s="19"/>
      <c r="N117" s="19">
        <f t="shared" ref="N117:Q117" si="239">E117*16</f>
        <v>0</v>
      </c>
      <c r="O117" s="19">
        <f t="shared" si="239"/>
        <v>0</v>
      </c>
      <c r="P117" s="19">
        <f t="shared" si="239"/>
        <v>32</v>
      </c>
      <c r="Q117" s="19">
        <f t="shared" si="239"/>
        <v>0</v>
      </c>
      <c r="R117" s="19">
        <f>[1]房源明细!J146</f>
        <v>4.57</v>
      </c>
      <c r="S117" s="19">
        <f t="shared" ref="S117:V117" si="240">IF($L117&gt;N117,N117,$L117)</f>
        <v>0</v>
      </c>
      <c r="T117" s="19">
        <f t="shared" si="240"/>
        <v>0</v>
      </c>
      <c r="U117" s="19">
        <f t="shared" si="240"/>
        <v>32</v>
      </c>
      <c r="V117" s="19">
        <f t="shared" si="240"/>
        <v>0</v>
      </c>
      <c r="W117" s="19">
        <f>VLOOKUP($K117,[1]房源明细!$B:$P,10,FALSE)</f>
        <v>219</v>
      </c>
      <c r="X117" s="19">
        <f>IF(DATEDIF(I117,$X$2,"m")&gt;12,12,DATEDIF(I117,$X$2,"m"))</f>
        <v>12</v>
      </c>
      <c r="Y117" s="19">
        <f t="shared" si="139"/>
        <v>2628</v>
      </c>
      <c r="Z117" s="35">
        <f t="shared" si="140"/>
        <v>0</v>
      </c>
      <c r="AA117" s="35">
        <f t="shared" si="141"/>
        <v>0</v>
      </c>
      <c r="AB117" s="36">
        <f t="shared" si="142"/>
        <v>43.872</v>
      </c>
      <c r="AC117" s="35">
        <f t="shared" si="143"/>
        <v>0</v>
      </c>
      <c r="AD117" s="35">
        <f t="shared" si="144"/>
        <v>43.87</v>
      </c>
      <c r="AE117" s="19">
        <f t="shared" si="145"/>
        <v>12</v>
      </c>
      <c r="AF117" s="37">
        <f t="shared" si="204"/>
        <v>526</v>
      </c>
    </row>
    <row r="118" s="2" customFormat="1" ht="14.25" spans="1:32">
      <c r="A118" s="18">
        <v>143</v>
      </c>
      <c r="B118" s="19" t="str">
        <f>VLOOKUP($K118,[1]房源明细!$B:$P,5,FALSE)</f>
        <v>石晶</v>
      </c>
      <c r="C118" s="19" t="s">
        <v>254</v>
      </c>
      <c r="D118" s="19">
        <f>VLOOKUP($K118,[1]房源明细!$B:$P,11,FALSE)</f>
        <v>2</v>
      </c>
      <c r="E118" s="19">
        <f>VLOOKUP($K118,[1]房源明细!$B:$P,12,FALSE)</f>
        <v>0</v>
      </c>
      <c r="F118" s="19">
        <f>VLOOKUP($K118,[1]房源明细!$B:$P,13,FALSE)</f>
        <v>0</v>
      </c>
      <c r="G118" s="19">
        <f>VLOOKUP($K118,[1]房源明细!$B:$P,14,FALSE)</f>
        <v>2</v>
      </c>
      <c r="H118" s="19">
        <f>VLOOKUP($K118,[1]房源明细!$B:$P,15,FALSE)</f>
        <v>0</v>
      </c>
      <c r="I118" s="28">
        <f>VLOOKUP($K118,[1]房源明细!$B:$P,3,FALSE)</f>
        <v>43351</v>
      </c>
      <c r="J118" s="19"/>
      <c r="K118" s="29" t="s">
        <v>255</v>
      </c>
      <c r="L118" s="19">
        <f>VLOOKUP($K118,[1]房源明细!$B:$P,2,FALSE)</f>
        <v>56.82</v>
      </c>
      <c r="M118" s="19"/>
      <c r="N118" s="19">
        <f t="shared" ref="N118:Q118" si="241">E118*16</f>
        <v>0</v>
      </c>
      <c r="O118" s="19">
        <f t="shared" si="241"/>
        <v>0</v>
      </c>
      <c r="P118" s="19">
        <f t="shared" si="241"/>
        <v>32</v>
      </c>
      <c r="Q118" s="19">
        <f t="shared" si="241"/>
        <v>0</v>
      </c>
      <c r="R118" s="19">
        <f>[1]房源明细!J148</f>
        <v>4.57</v>
      </c>
      <c r="S118" s="19">
        <f t="shared" ref="S118:V118" si="242">IF($L118&gt;N118,N118,$L118)</f>
        <v>0</v>
      </c>
      <c r="T118" s="19">
        <f t="shared" si="242"/>
        <v>0</v>
      </c>
      <c r="U118" s="19">
        <f t="shared" si="242"/>
        <v>32</v>
      </c>
      <c r="V118" s="19">
        <f t="shared" si="242"/>
        <v>0</v>
      </c>
      <c r="W118" s="19">
        <f>VLOOKUP($K118,[1]房源明细!$B:$P,10,FALSE)</f>
        <v>222</v>
      </c>
      <c r="X118" s="19">
        <f>IF(DATEDIF(I118,$X$2,"m")&gt;12,12,DATEDIF(I118,$X$2,"m"))</f>
        <v>12</v>
      </c>
      <c r="Y118" s="19">
        <f t="shared" si="139"/>
        <v>2664</v>
      </c>
      <c r="Z118" s="35">
        <f t="shared" si="140"/>
        <v>0</v>
      </c>
      <c r="AA118" s="35">
        <f t="shared" si="141"/>
        <v>0</v>
      </c>
      <c r="AB118" s="36">
        <f t="shared" si="142"/>
        <v>43.872</v>
      </c>
      <c r="AC118" s="35">
        <f t="shared" si="143"/>
        <v>0</v>
      </c>
      <c r="AD118" s="35">
        <f t="shared" si="144"/>
        <v>43.87</v>
      </c>
      <c r="AE118" s="19">
        <f t="shared" si="145"/>
        <v>12</v>
      </c>
      <c r="AF118" s="37">
        <f t="shared" si="204"/>
        <v>526</v>
      </c>
    </row>
    <row r="119" s="2" customFormat="1" ht="14.25" spans="1:32">
      <c r="A119" s="18">
        <v>144</v>
      </c>
      <c r="B119" s="19" t="str">
        <f>VLOOKUP($K119,[1]房源明细!$B:$P,5,FALSE)</f>
        <v>程俊</v>
      </c>
      <c r="C119" s="19" t="s">
        <v>188</v>
      </c>
      <c r="D119" s="19">
        <f>VLOOKUP($K119,[1]房源明细!$B:$P,11,FALSE)</f>
        <v>1</v>
      </c>
      <c r="E119" s="19">
        <f>VLOOKUP($K119,[1]房源明细!$B:$P,12,FALSE)</f>
        <v>0</v>
      </c>
      <c r="F119" s="19">
        <f>VLOOKUP($K119,[1]房源明细!$B:$P,13,FALSE)</f>
        <v>0</v>
      </c>
      <c r="G119" s="19">
        <v>2</v>
      </c>
      <c r="H119" s="19">
        <f>VLOOKUP($K119,[1]房源明细!$B:$P,15,FALSE)</f>
        <v>0</v>
      </c>
      <c r="I119" s="28">
        <f>VLOOKUP($K119,[1]房源明细!$B:$P,3,FALSE)</f>
        <v>43028</v>
      </c>
      <c r="J119" s="19"/>
      <c r="K119" s="29" t="s">
        <v>256</v>
      </c>
      <c r="L119" s="19">
        <f>VLOOKUP($K119,[1]房源明细!$B:$P,2,FALSE)</f>
        <v>57.36</v>
      </c>
      <c r="M119" s="19"/>
      <c r="N119" s="19">
        <f t="shared" ref="N119:Q119" si="243">E119*16</f>
        <v>0</v>
      </c>
      <c r="O119" s="19">
        <f t="shared" si="243"/>
        <v>0</v>
      </c>
      <c r="P119" s="19">
        <f t="shared" si="243"/>
        <v>32</v>
      </c>
      <c r="Q119" s="19">
        <f t="shared" si="243"/>
        <v>0</v>
      </c>
      <c r="R119" s="19">
        <f>[1]房源明细!J149</f>
        <v>4.57</v>
      </c>
      <c r="S119" s="19">
        <f t="shared" ref="S119:V119" si="244">IF($L119&gt;N119,N119,$L119)</f>
        <v>0</v>
      </c>
      <c r="T119" s="19">
        <f t="shared" si="244"/>
        <v>0</v>
      </c>
      <c r="U119" s="19">
        <f t="shared" si="244"/>
        <v>32</v>
      </c>
      <c r="V119" s="19">
        <f t="shared" si="244"/>
        <v>0</v>
      </c>
      <c r="W119" s="19">
        <f>VLOOKUP($K119,[1]房源明细!$B:$P,10,FALSE)</f>
        <v>224</v>
      </c>
      <c r="X119" s="19">
        <f>IF(DATEDIF(I119,$X$2,"m")&gt;12,12,DATEDIF(I119,$X$2,"m"))</f>
        <v>12</v>
      </c>
      <c r="Y119" s="19">
        <f t="shared" si="139"/>
        <v>2688</v>
      </c>
      <c r="Z119" s="35">
        <f t="shared" si="140"/>
        <v>0</v>
      </c>
      <c r="AA119" s="35">
        <f t="shared" si="141"/>
        <v>0</v>
      </c>
      <c r="AB119" s="36">
        <f t="shared" si="142"/>
        <v>43.872</v>
      </c>
      <c r="AC119" s="35">
        <f t="shared" si="143"/>
        <v>0</v>
      </c>
      <c r="AD119" s="35">
        <f t="shared" si="144"/>
        <v>43.87</v>
      </c>
      <c r="AE119" s="19">
        <f t="shared" si="145"/>
        <v>12</v>
      </c>
      <c r="AF119" s="37">
        <f t="shared" si="204"/>
        <v>526</v>
      </c>
    </row>
    <row r="120" s="2" customFormat="1" ht="14.25" spans="1:32">
      <c r="A120" s="18">
        <v>145</v>
      </c>
      <c r="B120" s="19" t="str">
        <f>VLOOKUP($K120,[1]房源明细!$B:$P,5,FALSE)</f>
        <v>曹红</v>
      </c>
      <c r="C120" s="19" t="s">
        <v>257</v>
      </c>
      <c r="D120" s="19">
        <f>VLOOKUP($K120,[1]房源明细!$B:$P,11,FALSE)</f>
        <v>2</v>
      </c>
      <c r="E120" s="19">
        <f>VLOOKUP($K120,[1]房源明细!$B:$P,12,FALSE)</f>
        <v>0</v>
      </c>
      <c r="F120" s="19">
        <f>VLOOKUP($K120,[1]房源明细!$B:$P,13,FALSE)</f>
        <v>0</v>
      </c>
      <c r="G120" s="19">
        <f>VLOOKUP($K120,[1]房源明细!$B:$P,14,FALSE)</f>
        <v>2</v>
      </c>
      <c r="H120" s="19">
        <f>VLOOKUP($K120,[1]房源明细!$B:$P,15,FALSE)</f>
        <v>0</v>
      </c>
      <c r="I120" s="28">
        <f>VLOOKUP($K120,[1]房源明细!$B:$P,3,FALSE)</f>
        <v>43364</v>
      </c>
      <c r="J120" s="19"/>
      <c r="K120" s="29" t="s">
        <v>258</v>
      </c>
      <c r="L120" s="19">
        <f>VLOOKUP($K120,[1]房源明细!$B:$P,2,FALSE)</f>
        <v>56.05</v>
      </c>
      <c r="M120" s="19"/>
      <c r="N120" s="19">
        <f t="shared" ref="N120:Q120" si="245">E120*16</f>
        <v>0</v>
      </c>
      <c r="O120" s="19">
        <f t="shared" si="245"/>
        <v>0</v>
      </c>
      <c r="P120" s="19">
        <f t="shared" si="245"/>
        <v>32</v>
      </c>
      <c r="Q120" s="19">
        <f t="shared" si="245"/>
        <v>0</v>
      </c>
      <c r="R120" s="19">
        <f>[1]房源明细!J150</f>
        <v>4.57</v>
      </c>
      <c r="S120" s="19">
        <f t="shared" ref="S120:V120" si="246">IF($L120&gt;N120,N120,$L120)</f>
        <v>0</v>
      </c>
      <c r="T120" s="19">
        <f t="shared" si="246"/>
        <v>0</v>
      </c>
      <c r="U120" s="19">
        <f t="shared" si="246"/>
        <v>32</v>
      </c>
      <c r="V120" s="19">
        <f t="shared" si="246"/>
        <v>0</v>
      </c>
      <c r="W120" s="19">
        <f>VLOOKUP($K120,[1]房源明细!$B:$P,10,FALSE)</f>
        <v>219</v>
      </c>
      <c r="X120" s="19">
        <f>IF(DATEDIF(I120,$X$2,"m")&gt;12,12,DATEDIF(I120,$X$2,"m"))</f>
        <v>12</v>
      </c>
      <c r="Y120" s="19">
        <f t="shared" si="139"/>
        <v>2628</v>
      </c>
      <c r="Z120" s="35">
        <f t="shared" si="140"/>
        <v>0</v>
      </c>
      <c r="AA120" s="35">
        <f t="shared" si="141"/>
        <v>0</v>
      </c>
      <c r="AB120" s="36">
        <f t="shared" si="142"/>
        <v>43.872</v>
      </c>
      <c r="AC120" s="35">
        <f t="shared" si="143"/>
        <v>0</v>
      </c>
      <c r="AD120" s="35">
        <f t="shared" si="144"/>
        <v>43.87</v>
      </c>
      <c r="AE120" s="19">
        <f t="shared" si="145"/>
        <v>12</v>
      </c>
      <c r="AF120" s="37">
        <f t="shared" si="204"/>
        <v>526</v>
      </c>
    </row>
    <row r="121" s="2" customFormat="1" ht="14.25" spans="1:32">
      <c r="A121" s="18">
        <v>146</v>
      </c>
      <c r="B121" s="19" t="str">
        <f>VLOOKUP($K121,[1]房源明细!$B:$P,5,FALSE)</f>
        <v>何仁兴</v>
      </c>
      <c r="C121" s="19" t="s">
        <v>259</v>
      </c>
      <c r="D121" s="19">
        <f>VLOOKUP($K121,[1]房源明细!$B:$P,11,FALSE)</f>
        <v>2</v>
      </c>
      <c r="E121" s="19">
        <f>VLOOKUP($K121,[1]房源明细!$B:$P,12,FALSE)</f>
        <v>0</v>
      </c>
      <c r="F121" s="19">
        <f>VLOOKUP($K121,[1]房源明细!$B:$P,13,FALSE)</f>
        <v>0</v>
      </c>
      <c r="G121" s="19">
        <f>VLOOKUP($K121,[1]房源明细!$B:$P,14,FALSE)</f>
        <v>2</v>
      </c>
      <c r="H121" s="19">
        <f>VLOOKUP($K121,[1]房源明细!$B:$P,15,FALSE)</f>
        <v>0</v>
      </c>
      <c r="I121" s="28">
        <f>VLOOKUP($K121,[1]房源明细!$B:$P,3,FALSE)</f>
        <v>43360</v>
      </c>
      <c r="J121" s="19"/>
      <c r="K121" s="29" t="s">
        <v>260</v>
      </c>
      <c r="L121" s="19">
        <f>VLOOKUP($K121,[1]房源明细!$B:$P,2,FALSE)</f>
        <v>56.04</v>
      </c>
      <c r="M121" s="19"/>
      <c r="N121" s="19">
        <f t="shared" ref="N121:Q121" si="247">E121*16</f>
        <v>0</v>
      </c>
      <c r="O121" s="19">
        <f t="shared" si="247"/>
        <v>0</v>
      </c>
      <c r="P121" s="19">
        <f t="shared" si="247"/>
        <v>32</v>
      </c>
      <c r="Q121" s="19">
        <f t="shared" si="247"/>
        <v>0</v>
      </c>
      <c r="R121" s="19">
        <f>[1]房源明细!J151</f>
        <v>4.57</v>
      </c>
      <c r="S121" s="19">
        <f t="shared" ref="S121:V121" si="248">IF($L121&gt;N121,N121,$L121)</f>
        <v>0</v>
      </c>
      <c r="T121" s="19">
        <f t="shared" si="248"/>
        <v>0</v>
      </c>
      <c r="U121" s="19">
        <f t="shared" si="248"/>
        <v>32</v>
      </c>
      <c r="V121" s="19">
        <f t="shared" si="248"/>
        <v>0</v>
      </c>
      <c r="W121" s="19">
        <f>VLOOKUP($K121,[1]房源明细!$B:$P,10,FALSE)</f>
        <v>219</v>
      </c>
      <c r="X121" s="19">
        <f>IF(DATEDIF(I121,$X$2,"m")&gt;12,12,DATEDIF(I121,$X$2,"m"))</f>
        <v>12</v>
      </c>
      <c r="Y121" s="19">
        <f t="shared" si="139"/>
        <v>2628</v>
      </c>
      <c r="Z121" s="35">
        <f t="shared" si="140"/>
        <v>0</v>
      </c>
      <c r="AA121" s="35">
        <f t="shared" si="141"/>
        <v>0</v>
      </c>
      <c r="AB121" s="36">
        <f t="shared" si="142"/>
        <v>43.872</v>
      </c>
      <c r="AC121" s="35">
        <f t="shared" si="143"/>
        <v>0</v>
      </c>
      <c r="AD121" s="35">
        <f t="shared" si="144"/>
        <v>43.87</v>
      </c>
      <c r="AE121" s="19">
        <f t="shared" si="145"/>
        <v>12</v>
      </c>
      <c r="AF121" s="37">
        <f t="shared" si="204"/>
        <v>526</v>
      </c>
    </row>
    <row r="122" s="2" customFormat="1" ht="14.25" spans="1:32">
      <c r="A122" s="18">
        <v>147</v>
      </c>
      <c r="B122" s="19" t="str">
        <f>VLOOKUP($K122,[1]房源明细!$B:$P,5,FALSE)</f>
        <v>严涛</v>
      </c>
      <c r="C122" s="19" t="s">
        <v>261</v>
      </c>
      <c r="D122" s="19">
        <f>VLOOKUP($K122,[1]房源明细!$B:$P,11,FALSE)</f>
        <v>1</v>
      </c>
      <c r="E122" s="19">
        <f>VLOOKUP($K122,[1]房源明细!$B:$P,12,FALSE)</f>
        <v>0</v>
      </c>
      <c r="F122" s="19">
        <f>VLOOKUP($K122,[1]房源明细!$B:$P,13,FALSE)</f>
        <v>0</v>
      </c>
      <c r="G122" s="19">
        <f>VLOOKUP($K122,[1]房源明细!$B:$P,14,FALSE)</f>
        <v>1</v>
      </c>
      <c r="H122" s="19">
        <f>VLOOKUP($K122,[1]房源明细!$B:$P,15,FALSE)</f>
        <v>0</v>
      </c>
      <c r="I122" s="28">
        <f>VLOOKUP($K122,[1]房源明细!$B:$P,3,FALSE)</f>
        <v>42983</v>
      </c>
      <c r="J122" s="19"/>
      <c r="K122" s="29" t="s">
        <v>262</v>
      </c>
      <c r="L122" s="19">
        <f>VLOOKUP($K122,[1]房源明细!$B:$P,2,FALSE)</f>
        <v>56.82</v>
      </c>
      <c r="M122" s="19"/>
      <c r="N122" s="19">
        <f t="shared" ref="N122:Q122" si="249">E122*16</f>
        <v>0</v>
      </c>
      <c r="O122" s="19">
        <f t="shared" si="249"/>
        <v>0</v>
      </c>
      <c r="P122" s="19">
        <f t="shared" si="249"/>
        <v>16</v>
      </c>
      <c r="Q122" s="19">
        <f t="shared" si="249"/>
        <v>0</v>
      </c>
      <c r="R122" s="19">
        <f>[1]房源明细!J152</f>
        <v>4.57</v>
      </c>
      <c r="S122" s="19">
        <f t="shared" ref="S122:V122" si="250">IF($L122&gt;N122,N122,$L122)</f>
        <v>0</v>
      </c>
      <c r="T122" s="19">
        <f t="shared" si="250"/>
        <v>0</v>
      </c>
      <c r="U122" s="19">
        <f t="shared" si="250"/>
        <v>16</v>
      </c>
      <c r="V122" s="19">
        <f t="shared" si="250"/>
        <v>0</v>
      </c>
      <c r="W122" s="19">
        <f>VLOOKUP($K122,[1]房源明细!$B:$P,10,FALSE)</f>
        <v>222</v>
      </c>
      <c r="X122" s="19">
        <f>IF(DATEDIF(I122,$X$2,"m")&gt;12,12,DATEDIF(I122,$X$2,"m"))</f>
        <v>12</v>
      </c>
      <c r="Y122" s="19">
        <f t="shared" si="139"/>
        <v>2664</v>
      </c>
      <c r="Z122" s="35">
        <f t="shared" si="140"/>
        <v>0</v>
      </c>
      <c r="AA122" s="35">
        <f t="shared" si="141"/>
        <v>0</v>
      </c>
      <c r="AB122" s="36">
        <f t="shared" si="142"/>
        <v>21.936</v>
      </c>
      <c r="AC122" s="35">
        <f t="shared" si="143"/>
        <v>0</v>
      </c>
      <c r="AD122" s="35">
        <f t="shared" si="144"/>
        <v>21.93</v>
      </c>
      <c r="AE122" s="19">
        <f t="shared" si="145"/>
        <v>12</v>
      </c>
      <c r="AF122" s="37">
        <f t="shared" si="204"/>
        <v>263</v>
      </c>
    </row>
    <row r="123" s="2" customFormat="1" ht="14.25" spans="1:32">
      <c r="A123" s="18">
        <v>148</v>
      </c>
      <c r="B123" s="19" t="str">
        <f>VLOOKUP($K123,[1]房源明细!$B:$P,5,FALSE)</f>
        <v>谭建成</v>
      </c>
      <c r="C123" s="19" t="s">
        <v>66</v>
      </c>
      <c r="D123" s="19">
        <f>VLOOKUP($K123,[1]房源明细!$B:$P,11,FALSE)</f>
        <v>3</v>
      </c>
      <c r="E123" s="19">
        <f>VLOOKUP($K123,[1]房源明细!$B:$P,12,FALSE)</f>
        <v>0</v>
      </c>
      <c r="F123" s="19">
        <f>VLOOKUP($K123,[1]房源明细!$B:$P,13,FALSE)</f>
        <v>0</v>
      </c>
      <c r="G123" s="19">
        <f>VLOOKUP($K123,[1]房源明细!$B:$P,14,FALSE)</f>
        <v>3</v>
      </c>
      <c r="H123" s="19">
        <f>VLOOKUP($K123,[1]房源明细!$B:$P,15,FALSE)</f>
        <v>0</v>
      </c>
      <c r="I123" s="28">
        <f>VLOOKUP($K123,[1]房源明细!$B:$P,3,FALSE)</f>
        <v>42989</v>
      </c>
      <c r="J123" s="19"/>
      <c r="K123" s="29" t="s">
        <v>263</v>
      </c>
      <c r="L123" s="19">
        <f>VLOOKUP($K123,[1]房源明细!$B:$P,2,FALSE)</f>
        <v>57.36</v>
      </c>
      <c r="M123" s="19"/>
      <c r="N123" s="19">
        <f t="shared" ref="N123:Q123" si="251">E123*16</f>
        <v>0</v>
      </c>
      <c r="O123" s="19">
        <f t="shared" si="251"/>
        <v>0</v>
      </c>
      <c r="P123" s="19">
        <f t="shared" si="251"/>
        <v>48</v>
      </c>
      <c r="Q123" s="19">
        <f t="shared" si="251"/>
        <v>0</v>
      </c>
      <c r="R123" s="19">
        <f>[1]房源明细!J153</f>
        <v>4.57</v>
      </c>
      <c r="S123" s="19">
        <f t="shared" ref="S123:V123" si="252">IF($L123&gt;N123,N123,$L123)</f>
        <v>0</v>
      </c>
      <c r="T123" s="19">
        <f t="shared" si="252"/>
        <v>0</v>
      </c>
      <c r="U123" s="19">
        <f t="shared" si="252"/>
        <v>48</v>
      </c>
      <c r="V123" s="19">
        <f t="shared" si="252"/>
        <v>0</v>
      </c>
      <c r="W123" s="19">
        <f>VLOOKUP($K123,[1]房源明细!$B:$P,10,FALSE)</f>
        <v>224</v>
      </c>
      <c r="X123" s="19">
        <f>IF(DATEDIF(I123,$X$2,"m")&gt;12,12,DATEDIF(I123,$X$2,"m"))</f>
        <v>12</v>
      </c>
      <c r="Y123" s="19">
        <f t="shared" si="139"/>
        <v>2688</v>
      </c>
      <c r="Z123" s="35">
        <f t="shared" si="140"/>
        <v>0</v>
      </c>
      <c r="AA123" s="35">
        <f t="shared" si="141"/>
        <v>0</v>
      </c>
      <c r="AB123" s="36">
        <f t="shared" si="142"/>
        <v>65.808</v>
      </c>
      <c r="AC123" s="35">
        <f t="shared" si="143"/>
        <v>0</v>
      </c>
      <c r="AD123" s="35">
        <f t="shared" si="144"/>
        <v>65.8</v>
      </c>
      <c r="AE123" s="19">
        <f t="shared" si="145"/>
        <v>12</v>
      </c>
      <c r="AF123" s="37">
        <f t="shared" si="204"/>
        <v>789</v>
      </c>
    </row>
    <row r="124" s="2" customFormat="1" ht="14.25" spans="1:32">
      <c r="A124" s="18">
        <v>149</v>
      </c>
      <c r="B124" s="19" t="str">
        <f>VLOOKUP($K124,[1]房源明细!$B:$P,5,FALSE)</f>
        <v>夏秋银</v>
      </c>
      <c r="C124" s="19" t="s">
        <v>264</v>
      </c>
      <c r="D124" s="19">
        <f>VLOOKUP($K124,[1]房源明细!$B:$P,11,FALSE)</f>
        <v>3</v>
      </c>
      <c r="E124" s="19">
        <f>VLOOKUP($K124,[1]房源明细!$B:$P,12,FALSE)</f>
        <v>3</v>
      </c>
      <c r="F124" s="19">
        <f>VLOOKUP($K124,[1]房源明细!$B:$P,13,FALSE)</f>
        <v>0</v>
      </c>
      <c r="G124" s="19">
        <f>VLOOKUP($K124,[1]房源明细!$B:$P,14,FALSE)</f>
        <v>0</v>
      </c>
      <c r="H124" s="19">
        <f>VLOOKUP($K124,[1]房源明细!$B:$P,15,FALSE)</f>
        <v>0</v>
      </c>
      <c r="I124" s="28">
        <f>VLOOKUP($K124,[1]房源明细!$B:$P,3,FALSE)</f>
        <v>43354</v>
      </c>
      <c r="J124" s="19"/>
      <c r="K124" s="29" t="s">
        <v>265</v>
      </c>
      <c r="L124" s="19">
        <f>VLOOKUP($K124,[1]房源明细!$B:$P,2,FALSE)</f>
        <v>56.05</v>
      </c>
      <c r="M124" s="19"/>
      <c r="N124" s="19">
        <f t="shared" ref="N124:Q124" si="253">E124*16</f>
        <v>48</v>
      </c>
      <c r="O124" s="19">
        <f t="shared" si="253"/>
        <v>0</v>
      </c>
      <c r="P124" s="19">
        <f t="shared" si="253"/>
        <v>0</v>
      </c>
      <c r="Q124" s="19">
        <f t="shared" si="253"/>
        <v>0</v>
      </c>
      <c r="R124" s="19">
        <f>[1]房源明细!J154</f>
        <v>4.57</v>
      </c>
      <c r="S124" s="19">
        <f t="shared" ref="S124:V124" si="254">IF($L124&gt;N124,N124,$L124)</f>
        <v>48</v>
      </c>
      <c r="T124" s="19">
        <f t="shared" si="254"/>
        <v>0</v>
      </c>
      <c r="U124" s="19">
        <f t="shared" si="254"/>
        <v>0</v>
      </c>
      <c r="V124" s="19">
        <f t="shared" si="254"/>
        <v>0</v>
      </c>
      <c r="W124" s="19">
        <f>VLOOKUP($K124,[1]房源明细!$B:$P,10,FALSE)</f>
        <v>219</v>
      </c>
      <c r="X124" s="19">
        <f>IF(DATEDIF(I124,$X$2,"m")&gt;12,12,DATEDIF(I124,$X$2,"m"))</f>
        <v>12</v>
      </c>
      <c r="Y124" s="19">
        <f t="shared" si="139"/>
        <v>2628</v>
      </c>
      <c r="Z124" s="35">
        <f t="shared" si="140"/>
        <v>197.424</v>
      </c>
      <c r="AA124" s="35">
        <f t="shared" si="141"/>
        <v>0</v>
      </c>
      <c r="AB124" s="36">
        <f t="shared" si="142"/>
        <v>0</v>
      </c>
      <c r="AC124" s="35">
        <f t="shared" si="143"/>
        <v>0</v>
      </c>
      <c r="AD124" s="35">
        <f t="shared" si="144"/>
        <v>197.42</v>
      </c>
      <c r="AE124" s="19">
        <f t="shared" si="145"/>
        <v>12</v>
      </c>
      <c r="AF124" s="37">
        <f t="shared" si="204"/>
        <v>2369</v>
      </c>
    </row>
    <row r="125" s="2" customFormat="1" ht="14.25" spans="1:32">
      <c r="A125" s="18">
        <v>150</v>
      </c>
      <c r="B125" s="19" t="str">
        <f>VLOOKUP($K125,[1]房源明细!$B:$P,5,FALSE)</f>
        <v>屈春华</v>
      </c>
      <c r="C125" s="19" t="s">
        <v>176</v>
      </c>
      <c r="D125" s="19">
        <f>VLOOKUP($K125,[1]房源明细!$B:$P,11,FALSE)</f>
        <v>2</v>
      </c>
      <c r="E125" s="19">
        <f>VLOOKUP($K125,[1]房源明细!$B:$P,12,FALSE)</f>
        <v>0</v>
      </c>
      <c r="F125" s="19">
        <f>VLOOKUP($K125,[1]房源明细!$B:$P,13,FALSE)</f>
        <v>0</v>
      </c>
      <c r="G125" s="19">
        <f>VLOOKUP($K125,[1]房源明细!$B:$P,14,FALSE)</f>
        <v>2</v>
      </c>
      <c r="H125" s="19">
        <f>VLOOKUP($K125,[1]房源明细!$B:$P,15,FALSE)</f>
        <v>0</v>
      </c>
      <c r="I125" s="28">
        <f>VLOOKUP($K125,[1]房源明细!$B:$P,3,FALSE)</f>
        <v>43364</v>
      </c>
      <c r="J125" s="19"/>
      <c r="K125" s="29" t="s">
        <v>266</v>
      </c>
      <c r="L125" s="19">
        <f>VLOOKUP($K125,[1]房源明细!$B:$P,2,FALSE)</f>
        <v>56.04</v>
      </c>
      <c r="M125" s="19"/>
      <c r="N125" s="19">
        <f t="shared" ref="N125:Q125" si="255">E125*16</f>
        <v>0</v>
      </c>
      <c r="O125" s="19">
        <f t="shared" si="255"/>
        <v>0</v>
      </c>
      <c r="P125" s="19">
        <f t="shared" si="255"/>
        <v>32</v>
      </c>
      <c r="Q125" s="19">
        <f t="shared" si="255"/>
        <v>0</v>
      </c>
      <c r="R125" s="19">
        <f>[1]房源明细!J155</f>
        <v>4.57</v>
      </c>
      <c r="S125" s="19">
        <f t="shared" ref="S125:V125" si="256">IF($L125&gt;N125,N125,$L125)</f>
        <v>0</v>
      </c>
      <c r="T125" s="19">
        <f t="shared" si="256"/>
        <v>0</v>
      </c>
      <c r="U125" s="19">
        <f t="shared" si="256"/>
        <v>32</v>
      </c>
      <c r="V125" s="19">
        <f t="shared" si="256"/>
        <v>0</v>
      </c>
      <c r="W125" s="19">
        <f>VLOOKUP($K125,[1]房源明细!$B:$P,10,FALSE)</f>
        <v>219</v>
      </c>
      <c r="X125" s="19">
        <f>IF(DATEDIF(I125,$X$2,"m")&gt;12,12,DATEDIF(I125,$X$2,"m"))</f>
        <v>12</v>
      </c>
      <c r="Y125" s="19">
        <f t="shared" si="139"/>
        <v>2628</v>
      </c>
      <c r="Z125" s="35">
        <f t="shared" si="140"/>
        <v>0</v>
      </c>
      <c r="AA125" s="35">
        <f t="shared" si="141"/>
        <v>0</v>
      </c>
      <c r="AB125" s="36">
        <f t="shared" si="142"/>
        <v>43.872</v>
      </c>
      <c r="AC125" s="35">
        <f t="shared" si="143"/>
        <v>0</v>
      </c>
      <c r="AD125" s="35">
        <f t="shared" si="144"/>
        <v>43.87</v>
      </c>
      <c r="AE125" s="19">
        <f t="shared" si="145"/>
        <v>12</v>
      </c>
      <c r="AF125" s="37">
        <f t="shared" si="204"/>
        <v>526</v>
      </c>
    </row>
    <row r="126" s="2" customFormat="1" ht="14.25" spans="1:32">
      <c r="A126" s="18">
        <v>151</v>
      </c>
      <c r="B126" s="19" t="str">
        <f>VLOOKUP($K126,[1]房源明细!$B:$P,5,FALSE)</f>
        <v>陈明月</v>
      </c>
      <c r="C126" s="19" t="s">
        <v>267</v>
      </c>
      <c r="D126" s="19">
        <f>VLOOKUP($K126,[1]房源明细!$B:$P,11,FALSE)</f>
        <v>2</v>
      </c>
      <c r="E126" s="19">
        <f>VLOOKUP($K126,[1]房源明细!$B:$P,12,FALSE)</f>
        <v>0</v>
      </c>
      <c r="F126" s="19">
        <f>VLOOKUP($K126,[1]房源明细!$B:$P,13,FALSE)</f>
        <v>0</v>
      </c>
      <c r="G126" s="19">
        <f>VLOOKUP($K126,[1]房源明细!$B:$P,14,FALSE)</f>
        <v>2</v>
      </c>
      <c r="H126" s="19">
        <f>VLOOKUP($K126,[1]房源明细!$B:$P,15,FALSE)</f>
        <v>0</v>
      </c>
      <c r="I126" s="28">
        <f>VLOOKUP($K126,[1]房源明细!$B:$P,3,FALSE)</f>
        <v>43108</v>
      </c>
      <c r="J126" s="19"/>
      <c r="K126" s="29" t="s">
        <v>268</v>
      </c>
      <c r="L126" s="19">
        <f>VLOOKUP($K126,[1]房源明细!$B:$P,2,FALSE)</f>
        <v>56.82</v>
      </c>
      <c r="M126" s="19"/>
      <c r="N126" s="19">
        <f t="shared" ref="N126:Q126" si="257">E126*16</f>
        <v>0</v>
      </c>
      <c r="O126" s="19">
        <f t="shared" si="257"/>
        <v>0</v>
      </c>
      <c r="P126" s="19">
        <f t="shared" si="257"/>
        <v>32</v>
      </c>
      <c r="Q126" s="19">
        <f t="shared" si="257"/>
        <v>0</v>
      </c>
      <c r="R126" s="19">
        <f>[1]房源明细!J156</f>
        <v>4.57</v>
      </c>
      <c r="S126" s="19">
        <f t="shared" ref="S126:V126" si="258">IF($L126&gt;N126,N126,$L126)</f>
        <v>0</v>
      </c>
      <c r="T126" s="19">
        <f t="shared" si="258"/>
        <v>0</v>
      </c>
      <c r="U126" s="19">
        <f t="shared" si="258"/>
        <v>32</v>
      </c>
      <c r="V126" s="19">
        <f t="shared" si="258"/>
        <v>0</v>
      </c>
      <c r="W126" s="19">
        <f>VLOOKUP($K126,[1]房源明细!$B:$P,10,FALSE)</f>
        <v>222</v>
      </c>
      <c r="X126" s="19">
        <f>IF(DATEDIF(I126,$X$2,"m")&gt;12,12,DATEDIF(I126,$X$2,"m"))</f>
        <v>12</v>
      </c>
      <c r="Y126" s="19">
        <f t="shared" si="139"/>
        <v>2664</v>
      </c>
      <c r="Z126" s="35">
        <f t="shared" si="140"/>
        <v>0</v>
      </c>
      <c r="AA126" s="35">
        <f t="shared" si="141"/>
        <v>0</v>
      </c>
      <c r="AB126" s="36">
        <f t="shared" si="142"/>
        <v>43.872</v>
      </c>
      <c r="AC126" s="35">
        <f t="shared" si="143"/>
        <v>0</v>
      </c>
      <c r="AD126" s="35">
        <f t="shared" si="144"/>
        <v>43.87</v>
      </c>
      <c r="AE126" s="19">
        <f t="shared" si="145"/>
        <v>12</v>
      </c>
      <c r="AF126" s="37">
        <f t="shared" si="204"/>
        <v>526</v>
      </c>
    </row>
    <row r="127" s="2" customFormat="1" ht="14.25" spans="1:32">
      <c r="A127" s="18">
        <v>152</v>
      </c>
      <c r="B127" s="19" t="str">
        <f>VLOOKUP($K127,[1]房源明细!$B:$P,5,FALSE)</f>
        <v>石艳鸿</v>
      </c>
      <c r="C127" s="19" t="s">
        <v>269</v>
      </c>
      <c r="D127" s="19">
        <f>VLOOKUP($K127,[1]房源明细!$B:$P,11,FALSE)</f>
        <v>4</v>
      </c>
      <c r="E127" s="19">
        <f>VLOOKUP($K127,[1]房源明细!$B:$P,12,FALSE)</f>
        <v>0</v>
      </c>
      <c r="F127" s="19">
        <f>VLOOKUP($K127,[1]房源明细!$B:$P,13,FALSE)</f>
        <v>0</v>
      </c>
      <c r="G127" s="19">
        <f>VLOOKUP($K127,[1]房源明细!$B:$P,14,FALSE)</f>
        <v>4</v>
      </c>
      <c r="H127" s="19">
        <f>VLOOKUP($K127,[1]房源明细!$B:$P,15,FALSE)</f>
        <v>0</v>
      </c>
      <c r="I127" s="28">
        <f>VLOOKUP($K127,[1]房源明细!$B:$P,3,FALSE)</f>
        <v>42986</v>
      </c>
      <c r="J127" s="19"/>
      <c r="K127" s="29" t="s">
        <v>270</v>
      </c>
      <c r="L127" s="19">
        <f>VLOOKUP($K127,[1]房源明细!$B:$P,2,FALSE)</f>
        <v>57.36</v>
      </c>
      <c r="M127" s="19"/>
      <c r="N127" s="19">
        <f t="shared" ref="N127:Q127" si="259">E127*16</f>
        <v>0</v>
      </c>
      <c r="O127" s="19">
        <f t="shared" si="259"/>
        <v>0</v>
      </c>
      <c r="P127" s="19">
        <f t="shared" si="259"/>
        <v>64</v>
      </c>
      <c r="Q127" s="19">
        <f t="shared" si="259"/>
        <v>0</v>
      </c>
      <c r="R127" s="19">
        <f>[1]房源明细!J157</f>
        <v>4.57</v>
      </c>
      <c r="S127" s="19">
        <f t="shared" ref="S127:V127" si="260">IF($L127&gt;N127,N127,$L127)</f>
        <v>0</v>
      </c>
      <c r="T127" s="19">
        <f t="shared" si="260"/>
        <v>0</v>
      </c>
      <c r="U127" s="19">
        <f t="shared" si="260"/>
        <v>57.36</v>
      </c>
      <c r="V127" s="19">
        <f t="shared" si="260"/>
        <v>0</v>
      </c>
      <c r="W127" s="19">
        <f>VLOOKUP($K127,[1]房源明细!$B:$P,10,FALSE)</f>
        <v>224</v>
      </c>
      <c r="X127" s="19">
        <f>IF(DATEDIF(I127,$X$2,"m")&gt;12,12,DATEDIF(I127,$X$2,"m"))</f>
        <v>12</v>
      </c>
      <c r="Y127" s="19">
        <f t="shared" si="139"/>
        <v>2688</v>
      </c>
      <c r="Z127" s="35">
        <f t="shared" si="140"/>
        <v>0</v>
      </c>
      <c r="AA127" s="35">
        <f t="shared" si="141"/>
        <v>0</v>
      </c>
      <c r="AB127" s="36">
        <f t="shared" si="142"/>
        <v>78.64056</v>
      </c>
      <c r="AC127" s="35">
        <f t="shared" si="143"/>
        <v>0</v>
      </c>
      <c r="AD127" s="35">
        <f t="shared" si="144"/>
        <v>78.64</v>
      </c>
      <c r="AE127" s="19">
        <f t="shared" si="145"/>
        <v>12</v>
      </c>
      <c r="AF127" s="37">
        <f t="shared" si="204"/>
        <v>943</v>
      </c>
    </row>
    <row r="128" s="2" customFormat="1" ht="14.25" spans="1:32">
      <c r="A128" s="18">
        <v>153</v>
      </c>
      <c r="B128" s="19" t="str">
        <f>VLOOKUP($K128,[1]房源明细!$B:$P,5,FALSE)</f>
        <v>杨祖泽</v>
      </c>
      <c r="C128" s="19" t="s">
        <v>271</v>
      </c>
      <c r="D128" s="19">
        <f>VLOOKUP($K128,[1]房源明细!$B:$P,11,FALSE)</f>
        <v>2</v>
      </c>
      <c r="E128" s="19">
        <f>VLOOKUP($K128,[1]房源明细!$B:$P,12,FALSE)</f>
        <v>0</v>
      </c>
      <c r="F128" s="19">
        <f>VLOOKUP($K128,[1]房源明细!$B:$P,13,FALSE)</f>
        <v>0</v>
      </c>
      <c r="G128" s="19">
        <f>VLOOKUP($K128,[1]房源明细!$B:$P,14,FALSE)</f>
        <v>2</v>
      </c>
      <c r="H128" s="19">
        <f>VLOOKUP($K128,[1]房源明细!$B:$P,15,FALSE)</f>
        <v>0</v>
      </c>
      <c r="I128" s="28">
        <f>VLOOKUP($K128,[1]房源明细!$B:$P,3,FALSE)</f>
        <v>43045</v>
      </c>
      <c r="J128" s="19"/>
      <c r="K128" s="29" t="s">
        <v>272</v>
      </c>
      <c r="L128" s="19">
        <f>VLOOKUP($K128,[1]房源明细!$B:$P,2,FALSE)</f>
        <v>56.05</v>
      </c>
      <c r="M128" s="19"/>
      <c r="N128" s="19">
        <f t="shared" ref="N128:Q128" si="261">E128*16</f>
        <v>0</v>
      </c>
      <c r="O128" s="19">
        <f t="shared" si="261"/>
        <v>0</v>
      </c>
      <c r="P128" s="19">
        <f t="shared" si="261"/>
        <v>32</v>
      </c>
      <c r="Q128" s="19">
        <f t="shared" si="261"/>
        <v>0</v>
      </c>
      <c r="R128" s="19">
        <f>[1]房源明细!J158</f>
        <v>4.57</v>
      </c>
      <c r="S128" s="19">
        <f t="shared" ref="S128:V128" si="262">IF($L128&gt;N128,N128,$L128)</f>
        <v>0</v>
      </c>
      <c r="T128" s="19">
        <f t="shared" si="262"/>
        <v>0</v>
      </c>
      <c r="U128" s="19">
        <f t="shared" si="262"/>
        <v>32</v>
      </c>
      <c r="V128" s="19">
        <f t="shared" si="262"/>
        <v>0</v>
      </c>
      <c r="W128" s="19">
        <f>VLOOKUP($K128,[1]房源明细!$B:$P,10,FALSE)</f>
        <v>219</v>
      </c>
      <c r="X128" s="19">
        <f>IF(DATEDIF(I128,$X$2,"m")&gt;12,12,DATEDIF(I128,$X$2,"m"))</f>
        <v>12</v>
      </c>
      <c r="Y128" s="19">
        <f t="shared" si="139"/>
        <v>2628</v>
      </c>
      <c r="Z128" s="35">
        <f t="shared" si="140"/>
        <v>0</v>
      </c>
      <c r="AA128" s="35">
        <f t="shared" si="141"/>
        <v>0</v>
      </c>
      <c r="AB128" s="36">
        <f t="shared" si="142"/>
        <v>43.872</v>
      </c>
      <c r="AC128" s="35">
        <f t="shared" si="143"/>
        <v>0</v>
      </c>
      <c r="AD128" s="35">
        <f t="shared" si="144"/>
        <v>43.87</v>
      </c>
      <c r="AE128" s="19">
        <f t="shared" si="145"/>
        <v>12</v>
      </c>
      <c r="AF128" s="37">
        <f t="shared" si="204"/>
        <v>526</v>
      </c>
    </row>
    <row r="129" s="2" customFormat="1" ht="14.25" spans="1:32">
      <c r="A129" s="18">
        <v>154</v>
      </c>
      <c r="B129" s="19" t="str">
        <f>VLOOKUP($K129,[1]房源明细!$B:$P,5,FALSE)</f>
        <v>吴立斌</v>
      </c>
      <c r="C129" s="19" t="s">
        <v>273</v>
      </c>
      <c r="D129" s="19">
        <f>VLOOKUP($K129,[1]房源明细!$B:$P,11,FALSE)</f>
        <v>3</v>
      </c>
      <c r="E129" s="19">
        <f>VLOOKUP($K129,[1]房源明细!$B:$P,12,FALSE)</f>
        <v>0</v>
      </c>
      <c r="F129" s="19">
        <f>VLOOKUP($K129,[1]房源明细!$B:$P,13,FALSE)</f>
        <v>0</v>
      </c>
      <c r="G129" s="19">
        <f>VLOOKUP($K129,[1]房源明细!$B:$P,14,FALSE)</f>
        <v>3</v>
      </c>
      <c r="H129" s="19">
        <f>VLOOKUP($K129,[1]房源明细!$B:$P,15,FALSE)</f>
        <v>0</v>
      </c>
      <c r="I129" s="28">
        <f>VLOOKUP($K129,[1]房源明细!$B:$P,3,FALSE)</f>
        <v>43830</v>
      </c>
      <c r="J129" s="19"/>
      <c r="K129" s="29" t="s">
        <v>274</v>
      </c>
      <c r="L129" s="19">
        <f>VLOOKUP($K129,[1]房源明细!$B:$P,2,FALSE)</f>
        <v>56.04</v>
      </c>
      <c r="M129" s="19"/>
      <c r="N129" s="19">
        <f t="shared" ref="N129:Q129" si="263">E129*16</f>
        <v>0</v>
      </c>
      <c r="O129" s="19">
        <f t="shared" si="263"/>
        <v>0</v>
      </c>
      <c r="P129" s="19">
        <f t="shared" si="263"/>
        <v>48</v>
      </c>
      <c r="Q129" s="19">
        <f t="shared" si="263"/>
        <v>0</v>
      </c>
      <c r="R129" s="19">
        <f>[1]房源明细!J159</f>
        <v>4.57</v>
      </c>
      <c r="S129" s="19">
        <f t="shared" ref="S129:V129" si="264">IF($L129&gt;N129,N129,$L129)</f>
        <v>0</v>
      </c>
      <c r="T129" s="19">
        <f t="shared" si="264"/>
        <v>0</v>
      </c>
      <c r="U129" s="19">
        <f t="shared" si="264"/>
        <v>48</v>
      </c>
      <c r="V129" s="19">
        <f t="shared" si="264"/>
        <v>0</v>
      </c>
      <c r="W129" s="19">
        <f>VLOOKUP($K129,[1]房源明细!$B:$P,10,FALSE)</f>
        <v>219</v>
      </c>
      <c r="X129" s="19">
        <f>IF(DATEDIF(I129,$X$2,"m")&gt;12,12,DATEDIF(I129,$X$2,"m"))</f>
        <v>12</v>
      </c>
      <c r="Y129" s="19">
        <f t="shared" si="139"/>
        <v>2628</v>
      </c>
      <c r="Z129" s="35">
        <f t="shared" si="140"/>
        <v>0</v>
      </c>
      <c r="AA129" s="35">
        <f t="shared" si="141"/>
        <v>0</v>
      </c>
      <c r="AB129" s="36">
        <f t="shared" si="142"/>
        <v>65.808</v>
      </c>
      <c r="AC129" s="35">
        <f t="shared" si="143"/>
        <v>0</v>
      </c>
      <c r="AD129" s="35">
        <f t="shared" si="144"/>
        <v>65.8</v>
      </c>
      <c r="AE129" s="19">
        <f t="shared" si="145"/>
        <v>12</v>
      </c>
      <c r="AF129" s="37">
        <f t="shared" si="204"/>
        <v>789</v>
      </c>
    </row>
    <row r="130" s="2" customFormat="1" ht="14.25" spans="1:32">
      <c r="A130" s="18">
        <v>155</v>
      </c>
      <c r="B130" s="19" t="str">
        <f>VLOOKUP($K130,[1]房源明细!$B:$P,5,FALSE)</f>
        <v>刘志强</v>
      </c>
      <c r="C130" s="19" t="s">
        <v>275</v>
      </c>
      <c r="D130" s="19">
        <f>VLOOKUP($K130,[1]房源明细!$B:$P,11,FALSE)</f>
        <v>2</v>
      </c>
      <c r="E130" s="19">
        <f>VLOOKUP($K130,[1]房源明细!$B:$P,12,FALSE)</f>
        <v>0</v>
      </c>
      <c r="F130" s="19">
        <f>VLOOKUP($K130,[1]房源明细!$B:$P,13,FALSE)</f>
        <v>0</v>
      </c>
      <c r="G130" s="19">
        <f>VLOOKUP($K130,[1]房源明细!$B:$P,14,FALSE)</f>
        <v>2</v>
      </c>
      <c r="H130" s="19">
        <f>VLOOKUP($K130,[1]房源明细!$B:$P,15,FALSE)</f>
        <v>0</v>
      </c>
      <c r="I130" s="28">
        <f>VLOOKUP($K130,[1]房源明细!$B:$P,3,FALSE)</f>
        <v>43027</v>
      </c>
      <c r="J130" s="19"/>
      <c r="K130" s="29" t="s">
        <v>276</v>
      </c>
      <c r="L130" s="19">
        <f>VLOOKUP($K130,[1]房源明细!$B:$P,2,FALSE)</f>
        <v>56.82</v>
      </c>
      <c r="M130" s="19"/>
      <c r="N130" s="19">
        <f t="shared" ref="N130:Q130" si="265">E130*16</f>
        <v>0</v>
      </c>
      <c r="O130" s="19">
        <f t="shared" si="265"/>
        <v>0</v>
      </c>
      <c r="P130" s="19">
        <f t="shared" si="265"/>
        <v>32</v>
      </c>
      <c r="Q130" s="19">
        <f t="shared" si="265"/>
        <v>0</v>
      </c>
      <c r="R130" s="19">
        <f>[1]房源明细!J160</f>
        <v>4.57</v>
      </c>
      <c r="S130" s="19">
        <f t="shared" ref="S130:V130" si="266">IF($L130&gt;N130,N130,$L130)</f>
        <v>0</v>
      </c>
      <c r="T130" s="19">
        <f t="shared" si="266"/>
        <v>0</v>
      </c>
      <c r="U130" s="19">
        <f t="shared" si="266"/>
        <v>32</v>
      </c>
      <c r="V130" s="19">
        <f t="shared" si="266"/>
        <v>0</v>
      </c>
      <c r="W130" s="19">
        <f>VLOOKUP($K130,[1]房源明细!$B:$P,10,FALSE)</f>
        <v>222</v>
      </c>
      <c r="X130" s="19">
        <f>IF(DATEDIF(I130,$X$2,"m")&gt;12,12,DATEDIF(I130,$X$2,"m"))</f>
        <v>12</v>
      </c>
      <c r="Y130" s="19">
        <f t="shared" si="139"/>
        <v>2664</v>
      </c>
      <c r="Z130" s="35">
        <f t="shared" si="140"/>
        <v>0</v>
      </c>
      <c r="AA130" s="35">
        <f t="shared" si="141"/>
        <v>0</v>
      </c>
      <c r="AB130" s="36">
        <f t="shared" si="142"/>
        <v>43.872</v>
      </c>
      <c r="AC130" s="35">
        <f t="shared" si="143"/>
        <v>0</v>
      </c>
      <c r="AD130" s="35">
        <f t="shared" si="144"/>
        <v>43.87</v>
      </c>
      <c r="AE130" s="19">
        <f t="shared" si="145"/>
        <v>12</v>
      </c>
      <c r="AF130" s="37">
        <f t="shared" si="204"/>
        <v>526</v>
      </c>
    </row>
    <row r="131" s="2" customFormat="1" ht="14.25" spans="1:32">
      <c r="A131" s="18">
        <v>156</v>
      </c>
      <c r="B131" s="19" t="str">
        <f>VLOOKUP($K131,[1]房源明细!$B:$P,5,FALSE)</f>
        <v>余辉</v>
      </c>
      <c r="C131" s="19" t="s">
        <v>277</v>
      </c>
      <c r="D131" s="19">
        <f>VLOOKUP($K131,[1]房源明细!$B:$P,11,FALSE)</f>
        <v>2</v>
      </c>
      <c r="E131" s="19">
        <f>VLOOKUP($K131,[1]房源明细!$B:$P,12,FALSE)</f>
        <v>2</v>
      </c>
      <c r="F131" s="19">
        <f>VLOOKUP($K131,[1]房源明细!$B:$P,13,FALSE)</f>
        <v>0</v>
      </c>
      <c r="G131" s="19">
        <f>VLOOKUP($K131,[1]房源明细!$B:$P,14,FALSE)</f>
        <v>0</v>
      </c>
      <c r="H131" s="19">
        <f>VLOOKUP($K131,[1]房源明细!$B:$P,15,FALSE)</f>
        <v>0</v>
      </c>
      <c r="I131" s="28">
        <f>VLOOKUP($K131,[1]房源明细!$B:$P,3,FALSE)</f>
        <v>43028</v>
      </c>
      <c r="J131" s="19"/>
      <c r="K131" s="29" t="s">
        <v>278</v>
      </c>
      <c r="L131" s="19">
        <f>VLOOKUP($K131,[1]房源明细!$B:$P,2,FALSE)</f>
        <v>57.36</v>
      </c>
      <c r="M131" s="19"/>
      <c r="N131" s="19">
        <f t="shared" ref="N131:Q131" si="267">E131*16</f>
        <v>32</v>
      </c>
      <c r="O131" s="19">
        <f t="shared" si="267"/>
        <v>0</v>
      </c>
      <c r="P131" s="19">
        <f t="shared" si="267"/>
        <v>0</v>
      </c>
      <c r="Q131" s="19">
        <f t="shared" si="267"/>
        <v>0</v>
      </c>
      <c r="R131" s="19">
        <f>[1]房源明细!J161</f>
        <v>4.57</v>
      </c>
      <c r="S131" s="19">
        <f t="shared" ref="S131:V131" si="268">IF($L131&gt;N131,N131,$L131)</f>
        <v>32</v>
      </c>
      <c r="T131" s="19">
        <f t="shared" si="268"/>
        <v>0</v>
      </c>
      <c r="U131" s="19">
        <f t="shared" si="268"/>
        <v>0</v>
      </c>
      <c r="V131" s="19">
        <f t="shared" si="268"/>
        <v>0</v>
      </c>
      <c r="W131" s="19">
        <f>VLOOKUP($K131,[1]房源明细!$B:$P,10,FALSE)</f>
        <v>224</v>
      </c>
      <c r="X131" s="19">
        <f>IF(DATEDIF(I131,$X$2,"m")&gt;12,12,DATEDIF(I131,$X$2,"m"))</f>
        <v>12</v>
      </c>
      <c r="Y131" s="19">
        <f t="shared" si="139"/>
        <v>2688</v>
      </c>
      <c r="Z131" s="35">
        <f t="shared" si="140"/>
        <v>131.616</v>
      </c>
      <c r="AA131" s="35">
        <f t="shared" si="141"/>
        <v>0</v>
      </c>
      <c r="AB131" s="36">
        <f t="shared" si="142"/>
        <v>0</v>
      </c>
      <c r="AC131" s="35">
        <f t="shared" si="143"/>
        <v>0</v>
      </c>
      <c r="AD131" s="35">
        <f t="shared" si="144"/>
        <v>131.61</v>
      </c>
      <c r="AE131" s="19">
        <f t="shared" si="145"/>
        <v>12</v>
      </c>
      <c r="AF131" s="37">
        <f t="shared" si="204"/>
        <v>1579</v>
      </c>
    </row>
    <row r="132" s="2" customFormat="1" ht="14.25" spans="1:32">
      <c r="A132" s="18">
        <v>157</v>
      </c>
      <c r="B132" s="19" t="str">
        <f>VLOOKUP($K132,[1]房源明细!$B:$P,5,FALSE)</f>
        <v>朱利民</v>
      </c>
      <c r="C132" s="19" t="s">
        <v>279</v>
      </c>
      <c r="D132" s="19">
        <f>VLOOKUP($K132,[1]房源明细!$B:$P,11,FALSE)</f>
        <v>3</v>
      </c>
      <c r="E132" s="19">
        <f>VLOOKUP($K132,[1]房源明细!$B:$P,12,FALSE)</f>
        <v>0</v>
      </c>
      <c r="F132" s="19">
        <f>VLOOKUP($K132,[1]房源明细!$B:$P,13,FALSE)</f>
        <v>0</v>
      </c>
      <c r="G132" s="19">
        <f>VLOOKUP($K132,[1]房源明细!$B:$P,14,FALSE)</f>
        <v>3</v>
      </c>
      <c r="H132" s="19">
        <f>VLOOKUP($K132,[1]房源明细!$B:$P,15,FALSE)</f>
        <v>0</v>
      </c>
      <c r="I132" s="28">
        <f>VLOOKUP($K132,[1]房源明细!$B:$P,3,FALSE)</f>
        <v>43031</v>
      </c>
      <c r="J132" s="19"/>
      <c r="K132" s="29" t="s">
        <v>280</v>
      </c>
      <c r="L132" s="19">
        <f>VLOOKUP($K132,[1]房源明细!$B:$P,2,FALSE)</f>
        <v>56.05</v>
      </c>
      <c r="M132" s="19"/>
      <c r="N132" s="19">
        <f t="shared" ref="N132:Q132" si="269">E132*16</f>
        <v>0</v>
      </c>
      <c r="O132" s="19">
        <f t="shared" si="269"/>
        <v>0</v>
      </c>
      <c r="P132" s="19">
        <f t="shared" si="269"/>
        <v>48</v>
      </c>
      <c r="Q132" s="19">
        <f t="shared" si="269"/>
        <v>0</v>
      </c>
      <c r="R132" s="19">
        <f>[1]房源明细!J162</f>
        <v>4.57</v>
      </c>
      <c r="S132" s="19">
        <f t="shared" ref="S132:V132" si="270">IF($L132&gt;N132,N132,$L132)</f>
        <v>0</v>
      </c>
      <c r="T132" s="19">
        <f t="shared" si="270"/>
        <v>0</v>
      </c>
      <c r="U132" s="19">
        <f t="shared" si="270"/>
        <v>48</v>
      </c>
      <c r="V132" s="19">
        <f t="shared" si="270"/>
        <v>0</v>
      </c>
      <c r="W132" s="19">
        <f>VLOOKUP($K132,[1]房源明细!$B:$P,10,FALSE)</f>
        <v>219</v>
      </c>
      <c r="X132" s="19">
        <f>IF(DATEDIF(I132,$X$2,"m")&gt;12,12,DATEDIF(I132,$X$2,"m"))</f>
        <v>12</v>
      </c>
      <c r="Y132" s="19">
        <f t="shared" si="139"/>
        <v>2628</v>
      </c>
      <c r="Z132" s="35">
        <f t="shared" si="140"/>
        <v>0</v>
      </c>
      <c r="AA132" s="35">
        <f t="shared" si="141"/>
        <v>0</v>
      </c>
      <c r="AB132" s="36">
        <f t="shared" si="142"/>
        <v>65.808</v>
      </c>
      <c r="AC132" s="35">
        <f t="shared" si="143"/>
        <v>0</v>
      </c>
      <c r="AD132" s="35">
        <f t="shared" si="144"/>
        <v>65.8</v>
      </c>
      <c r="AE132" s="19">
        <f t="shared" si="145"/>
        <v>12</v>
      </c>
      <c r="AF132" s="37">
        <f t="shared" si="204"/>
        <v>789</v>
      </c>
    </row>
    <row r="133" s="2" customFormat="1" ht="14.25" spans="1:32">
      <c r="A133" s="18">
        <v>158</v>
      </c>
      <c r="B133" s="19" t="str">
        <f>VLOOKUP($K133,[1]房源明细!$B:$P,5,FALSE)</f>
        <v>喻忠明</v>
      </c>
      <c r="C133" s="19" t="s">
        <v>224</v>
      </c>
      <c r="D133" s="19">
        <f>VLOOKUP($K133,[1]房源明细!$B:$P,11,FALSE)</f>
        <v>2</v>
      </c>
      <c r="E133" s="19">
        <f>VLOOKUP($K133,[1]房源明细!$B:$P,12,FALSE)</f>
        <v>0</v>
      </c>
      <c r="F133" s="19">
        <f>VLOOKUP($K133,[1]房源明细!$B:$P,13,FALSE)</f>
        <v>0</v>
      </c>
      <c r="G133" s="19">
        <f>VLOOKUP($K133,[1]房源明细!$B:$P,14,FALSE)</f>
        <v>2</v>
      </c>
      <c r="H133" s="19">
        <f>VLOOKUP($K133,[1]房源明细!$B:$P,15,FALSE)</f>
        <v>0</v>
      </c>
      <c r="I133" s="28">
        <f>VLOOKUP($K133,[1]房源明细!$B:$P,3,FALSE)</f>
        <v>43368</v>
      </c>
      <c r="J133" s="19"/>
      <c r="K133" s="29" t="s">
        <v>281</v>
      </c>
      <c r="L133" s="19">
        <f>VLOOKUP($K133,[1]房源明细!$B:$P,2,FALSE)</f>
        <v>56.04</v>
      </c>
      <c r="M133" s="19"/>
      <c r="N133" s="19">
        <f t="shared" ref="N133:Q133" si="271">E133*16</f>
        <v>0</v>
      </c>
      <c r="O133" s="19">
        <f t="shared" si="271"/>
        <v>0</v>
      </c>
      <c r="P133" s="19">
        <f t="shared" si="271"/>
        <v>32</v>
      </c>
      <c r="Q133" s="19">
        <f t="shared" si="271"/>
        <v>0</v>
      </c>
      <c r="R133" s="19">
        <f>[1]房源明细!J163</f>
        <v>4.57</v>
      </c>
      <c r="S133" s="19">
        <f t="shared" ref="S133:V133" si="272">IF($L133&gt;N133,N133,$L133)</f>
        <v>0</v>
      </c>
      <c r="T133" s="19">
        <f t="shared" si="272"/>
        <v>0</v>
      </c>
      <c r="U133" s="19">
        <f t="shared" si="272"/>
        <v>32</v>
      </c>
      <c r="V133" s="19">
        <f t="shared" si="272"/>
        <v>0</v>
      </c>
      <c r="W133" s="19">
        <f>VLOOKUP($K133,[1]房源明细!$B:$P,10,FALSE)</f>
        <v>219</v>
      </c>
      <c r="X133" s="19">
        <f>IF(DATEDIF(I133,$X$2,"m")&gt;12,12,DATEDIF(I133,$X$2,"m"))</f>
        <v>12</v>
      </c>
      <c r="Y133" s="19">
        <f t="shared" si="139"/>
        <v>2628</v>
      </c>
      <c r="Z133" s="35">
        <f t="shared" si="140"/>
        <v>0</v>
      </c>
      <c r="AA133" s="35">
        <f t="shared" si="141"/>
        <v>0</v>
      </c>
      <c r="AB133" s="36">
        <f t="shared" si="142"/>
        <v>43.872</v>
      </c>
      <c r="AC133" s="35">
        <f t="shared" si="143"/>
        <v>0</v>
      </c>
      <c r="AD133" s="35">
        <f t="shared" si="144"/>
        <v>43.87</v>
      </c>
      <c r="AE133" s="19">
        <f t="shared" si="145"/>
        <v>12</v>
      </c>
      <c r="AF133" s="37">
        <f t="shared" si="204"/>
        <v>526</v>
      </c>
    </row>
    <row r="134" s="2" customFormat="1" ht="14.25" spans="1:32">
      <c r="A134" s="18">
        <v>159</v>
      </c>
      <c r="B134" s="19" t="str">
        <f>VLOOKUP($K134,[1]房源明细!$B:$P,5,FALSE)</f>
        <v>黄燕</v>
      </c>
      <c r="C134" s="19" t="s">
        <v>282</v>
      </c>
      <c r="D134" s="19">
        <f>VLOOKUP($K134,[1]房源明细!$B:$P,11,FALSE)</f>
        <v>3</v>
      </c>
      <c r="E134" s="19">
        <f>VLOOKUP($K134,[1]房源明细!$B:$P,12,FALSE)</f>
        <v>0</v>
      </c>
      <c r="F134" s="19">
        <f>VLOOKUP($K134,[1]房源明细!$B:$P,13,FALSE)</f>
        <v>0</v>
      </c>
      <c r="G134" s="19">
        <f>VLOOKUP($K134,[1]房源明细!$B:$P,14,FALSE)</f>
        <v>3</v>
      </c>
      <c r="H134" s="19">
        <f>VLOOKUP($K134,[1]房源明细!$B:$P,15,FALSE)</f>
        <v>0</v>
      </c>
      <c r="I134" s="28">
        <f>VLOOKUP($K134,[1]房源明细!$B:$P,3,FALSE)</f>
        <v>43369</v>
      </c>
      <c r="J134" s="19"/>
      <c r="K134" s="29" t="s">
        <v>283</v>
      </c>
      <c r="L134" s="19">
        <f>VLOOKUP($K134,[1]房源明细!$B:$P,2,FALSE)</f>
        <v>56.82</v>
      </c>
      <c r="M134" s="19"/>
      <c r="N134" s="19">
        <f t="shared" ref="N134:Q134" si="273">E134*16</f>
        <v>0</v>
      </c>
      <c r="O134" s="19">
        <f t="shared" si="273"/>
        <v>0</v>
      </c>
      <c r="P134" s="19">
        <f t="shared" si="273"/>
        <v>48</v>
      </c>
      <c r="Q134" s="19">
        <f t="shared" si="273"/>
        <v>0</v>
      </c>
      <c r="R134" s="19">
        <f>[1]房源明细!J164</f>
        <v>4.57</v>
      </c>
      <c r="S134" s="19">
        <f t="shared" ref="S134:V134" si="274">IF($L134&gt;N134,N134,$L134)</f>
        <v>0</v>
      </c>
      <c r="T134" s="19">
        <f t="shared" si="274"/>
        <v>0</v>
      </c>
      <c r="U134" s="19">
        <f t="shared" si="274"/>
        <v>48</v>
      </c>
      <c r="V134" s="19">
        <f t="shared" si="274"/>
        <v>0</v>
      </c>
      <c r="W134" s="19">
        <f>VLOOKUP($K134,[1]房源明细!$B:$P,10,FALSE)</f>
        <v>222</v>
      </c>
      <c r="X134" s="19">
        <f>IF(DATEDIF(I134,$X$2,"m")&gt;12,12,DATEDIF(I134,$X$2,"m"))</f>
        <v>12</v>
      </c>
      <c r="Y134" s="19">
        <f t="shared" ref="Y134:Y197" si="275">W134*X134</f>
        <v>2664</v>
      </c>
      <c r="Z134" s="35">
        <f t="shared" ref="Z134:Z197" si="276">S134*R134*0.9</f>
        <v>0</v>
      </c>
      <c r="AA134" s="35">
        <f t="shared" ref="AA134:AA197" si="277">T134*R134*0.8</f>
        <v>0</v>
      </c>
      <c r="AB134" s="36">
        <f t="shared" ref="AB134:AB197" si="278">U134*R134*0.3</f>
        <v>65.808</v>
      </c>
      <c r="AC134" s="35">
        <f t="shared" ref="AC134:AC197" si="279">R134*V134*0.4</f>
        <v>0</v>
      </c>
      <c r="AD134" s="35">
        <f t="shared" ref="AD134:AD197" si="280">TRUNC(Z134+AA134+AB134+AC134,2)</f>
        <v>65.8</v>
      </c>
      <c r="AE134" s="19">
        <f t="shared" ref="AE134:AE197" si="281">X134</f>
        <v>12</v>
      </c>
      <c r="AF134" s="37">
        <f t="shared" si="204"/>
        <v>789</v>
      </c>
    </row>
    <row r="135" s="2" customFormat="1" ht="14.25" spans="1:32">
      <c r="A135" s="18">
        <v>161</v>
      </c>
      <c r="B135" s="19" t="str">
        <f>VLOOKUP($K135,[1]房源明细!$B:$P,5,FALSE)</f>
        <v>沈国海</v>
      </c>
      <c r="C135" s="19" t="s">
        <v>284</v>
      </c>
      <c r="D135" s="19">
        <f>VLOOKUP($K135,[1]房源明细!$B:$P,11,FALSE)</f>
        <v>3</v>
      </c>
      <c r="E135" s="19">
        <f>VLOOKUP($K135,[1]房源明细!$B:$P,12,FALSE)</f>
        <v>0</v>
      </c>
      <c r="F135" s="19">
        <f>VLOOKUP($K135,[1]房源明细!$B:$P,13,FALSE)</f>
        <v>0</v>
      </c>
      <c r="G135" s="19">
        <f>VLOOKUP($K135,[1]房源明细!$B:$P,14,FALSE)</f>
        <v>3</v>
      </c>
      <c r="H135" s="19">
        <f>VLOOKUP($K135,[1]房源明细!$B:$P,15,FALSE)</f>
        <v>0</v>
      </c>
      <c r="I135" s="28">
        <f>VLOOKUP($K135,[1]房源明细!$B:$P,3,FALSE)</f>
        <v>43026</v>
      </c>
      <c r="J135" s="19"/>
      <c r="K135" s="29" t="s">
        <v>285</v>
      </c>
      <c r="L135" s="19">
        <f>VLOOKUP($K135,[1]房源明细!$B:$P,2,FALSE)</f>
        <v>56.05</v>
      </c>
      <c r="M135" s="19"/>
      <c r="N135" s="19">
        <f t="shared" ref="N135:Q135" si="282">E135*16</f>
        <v>0</v>
      </c>
      <c r="O135" s="19">
        <f t="shared" si="282"/>
        <v>0</v>
      </c>
      <c r="P135" s="19">
        <f t="shared" si="282"/>
        <v>48</v>
      </c>
      <c r="Q135" s="19">
        <f t="shared" si="282"/>
        <v>0</v>
      </c>
      <c r="R135" s="19">
        <f>[1]房源明细!J166</f>
        <v>4.57</v>
      </c>
      <c r="S135" s="19">
        <f t="shared" ref="S135:V135" si="283">IF($L135&gt;N135,N135,$L135)</f>
        <v>0</v>
      </c>
      <c r="T135" s="19">
        <f t="shared" si="283"/>
        <v>0</v>
      </c>
      <c r="U135" s="19">
        <f t="shared" si="283"/>
        <v>48</v>
      </c>
      <c r="V135" s="19">
        <f t="shared" si="283"/>
        <v>0</v>
      </c>
      <c r="W135" s="19">
        <f>VLOOKUP($K135,[1]房源明细!$B:$P,10,FALSE)</f>
        <v>219</v>
      </c>
      <c r="X135" s="19">
        <f>IF(DATEDIF(I135,$X$2,"m")&gt;12,12,DATEDIF(I135,$X$2,"m"))</f>
        <v>12</v>
      </c>
      <c r="Y135" s="19">
        <f t="shared" si="275"/>
        <v>2628</v>
      </c>
      <c r="Z135" s="35">
        <f t="shared" si="276"/>
        <v>0</v>
      </c>
      <c r="AA135" s="35">
        <f t="shared" si="277"/>
        <v>0</v>
      </c>
      <c r="AB135" s="36">
        <f t="shared" si="278"/>
        <v>65.808</v>
      </c>
      <c r="AC135" s="35">
        <f t="shared" si="279"/>
        <v>0</v>
      </c>
      <c r="AD135" s="35">
        <f t="shared" si="280"/>
        <v>65.8</v>
      </c>
      <c r="AE135" s="19">
        <f t="shared" si="281"/>
        <v>12</v>
      </c>
      <c r="AF135" s="37">
        <f t="shared" si="204"/>
        <v>789</v>
      </c>
    </row>
    <row r="136" s="2" customFormat="1" ht="14.25" spans="1:32">
      <c r="A136" s="18">
        <v>162</v>
      </c>
      <c r="B136" s="19" t="str">
        <f>VLOOKUP($K136,[1]房源明细!$B:$P,5,FALSE)</f>
        <v>李从喜</v>
      </c>
      <c r="C136" s="19" t="s">
        <v>250</v>
      </c>
      <c r="D136" s="19">
        <f>VLOOKUP($K136,[1]房源明细!$B:$P,11,FALSE)</f>
        <v>2</v>
      </c>
      <c r="E136" s="19">
        <f>VLOOKUP($K136,[1]房源明细!$B:$P,12,FALSE)</f>
        <v>0</v>
      </c>
      <c r="F136" s="19">
        <f>VLOOKUP($K136,[1]房源明细!$B:$P,13,FALSE)</f>
        <v>0</v>
      </c>
      <c r="G136" s="19">
        <f>VLOOKUP($K136,[1]房源明细!$B:$P,14,FALSE)</f>
        <v>2</v>
      </c>
      <c r="H136" s="19">
        <f>VLOOKUP($K136,[1]房源明细!$B:$P,15,FALSE)</f>
        <v>0</v>
      </c>
      <c r="I136" s="28">
        <f>VLOOKUP($K136,[1]房源明细!$B:$P,3,FALSE)</f>
        <v>43105</v>
      </c>
      <c r="J136" s="19"/>
      <c r="K136" s="29" t="s">
        <v>286</v>
      </c>
      <c r="L136" s="19">
        <f>VLOOKUP($K136,[1]房源明细!$B:$P,2,FALSE)</f>
        <v>56.04</v>
      </c>
      <c r="M136" s="19"/>
      <c r="N136" s="19">
        <f t="shared" ref="N136:Q136" si="284">E136*16</f>
        <v>0</v>
      </c>
      <c r="O136" s="19">
        <f t="shared" si="284"/>
        <v>0</v>
      </c>
      <c r="P136" s="19">
        <f t="shared" si="284"/>
        <v>32</v>
      </c>
      <c r="Q136" s="19">
        <f t="shared" si="284"/>
        <v>0</v>
      </c>
      <c r="R136" s="19">
        <f>[1]房源明细!J167</f>
        <v>4.57</v>
      </c>
      <c r="S136" s="19">
        <f t="shared" ref="S136:V136" si="285">IF($L136&gt;N136,N136,$L136)</f>
        <v>0</v>
      </c>
      <c r="T136" s="19">
        <f t="shared" si="285"/>
        <v>0</v>
      </c>
      <c r="U136" s="19">
        <f t="shared" si="285"/>
        <v>32</v>
      </c>
      <c r="V136" s="19">
        <f t="shared" si="285"/>
        <v>0</v>
      </c>
      <c r="W136" s="19">
        <f>VLOOKUP($K136,[1]房源明细!$B:$P,10,FALSE)</f>
        <v>219</v>
      </c>
      <c r="X136" s="19">
        <f>IF(DATEDIF(I136,$X$2,"m")&gt;12,12,DATEDIF(I136,$X$2,"m"))</f>
        <v>12</v>
      </c>
      <c r="Y136" s="19">
        <f t="shared" si="275"/>
        <v>2628</v>
      </c>
      <c r="Z136" s="35">
        <f t="shared" si="276"/>
        <v>0</v>
      </c>
      <c r="AA136" s="35">
        <f t="shared" si="277"/>
        <v>0</v>
      </c>
      <c r="AB136" s="36">
        <f t="shared" si="278"/>
        <v>43.872</v>
      </c>
      <c r="AC136" s="35">
        <f t="shared" si="279"/>
        <v>0</v>
      </c>
      <c r="AD136" s="35">
        <f t="shared" si="280"/>
        <v>43.87</v>
      </c>
      <c r="AE136" s="19">
        <f t="shared" si="281"/>
        <v>12</v>
      </c>
      <c r="AF136" s="37">
        <f t="shared" si="204"/>
        <v>526</v>
      </c>
    </row>
    <row r="137" s="2" customFormat="1" ht="14.25" spans="1:32">
      <c r="A137" s="18">
        <v>163</v>
      </c>
      <c r="B137" s="19" t="str">
        <f>VLOOKUP($K137,[1]房源明细!$B:$P,5,FALSE)</f>
        <v>高正洪</v>
      </c>
      <c r="C137" s="19" t="s">
        <v>287</v>
      </c>
      <c r="D137" s="19">
        <f>VLOOKUP($K137,[1]房源明细!$B:$P,11,FALSE)</f>
        <v>2</v>
      </c>
      <c r="E137" s="19">
        <f>VLOOKUP($K137,[1]房源明细!$B:$P,12,FALSE)</f>
        <v>0</v>
      </c>
      <c r="F137" s="19">
        <f>VLOOKUP($K137,[1]房源明细!$B:$P,13,FALSE)</f>
        <v>0</v>
      </c>
      <c r="G137" s="19">
        <f>VLOOKUP($K137,[1]房源明细!$B:$P,14,FALSE)</f>
        <v>2</v>
      </c>
      <c r="H137" s="19">
        <f>VLOOKUP($K137,[1]房源明细!$B:$P,15,FALSE)</f>
        <v>0</v>
      </c>
      <c r="I137" s="28">
        <f>VLOOKUP($K137,[1]房源明细!$B:$P,3,FALSE)</f>
        <v>43096</v>
      </c>
      <c r="J137" s="19"/>
      <c r="K137" s="29" t="s">
        <v>288</v>
      </c>
      <c r="L137" s="19">
        <f>VLOOKUP($K137,[1]房源明细!$B:$P,2,FALSE)</f>
        <v>56.82</v>
      </c>
      <c r="M137" s="19"/>
      <c r="N137" s="19">
        <f t="shared" ref="N137:Q137" si="286">E137*16</f>
        <v>0</v>
      </c>
      <c r="O137" s="19">
        <f t="shared" si="286"/>
        <v>0</v>
      </c>
      <c r="P137" s="19">
        <f t="shared" si="286"/>
        <v>32</v>
      </c>
      <c r="Q137" s="19">
        <f t="shared" si="286"/>
        <v>0</v>
      </c>
      <c r="R137" s="19">
        <f>[1]房源明细!J168</f>
        <v>4.57</v>
      </c>
      <c r="S137" s="19">
        <f t="shared" ref="S137:V137" si="287">IF($L137&gt;N137,N137,$L137)</f>
        <v>0</v>
      </c>
      <c r="T137" s="19">
        <f t="shared" si="287"/>
        <v>0</v>
      </c>
      <c r="U137" s="19">
        <f t="shared" si="287"/>
        <v>32</v>
      </c>
      <c r="V137" s="19">
        <f t="shared" si="287"/>
        <v>0</v>
      </c>
      <c r="W137" s="19">
        <f>VLOOKUP($K137,[1]房源明细!$B:$P,10,FALSE)</f>
        <v>222</v>
      </c>
      <c r="X137" s="19">
        <f>IF(DATEDIF(I137,$X$2,"m")&gt;12,12,DATEDIF(I137,$X$2,"m"))</f>
        <v>12</v>
      </c>
      <c r="Y137" s="19">
        <f t="shared" si="275"/>
        <v>2664</v>
      </c>
      <c r="Z137" s="35">
        <f t="shared" si="276"/>
        <v>0</v>
      </c>
      <c r="AA137" s="35">
        <f t="shared" si="277"/>
        <v>0</v>
      </c>
      <c r="AB137" s="36">
        <f t="shared" si="278"/>
        <v>43.872</v>
      </c>
      <c r="AC137" s="35">
        <f t="shared" si="279"/>
        <v>0</v>
      </c>
      <c r="AD137" s="35">
        <f t="shared" si="280"/>
        <v>43.87</v>
      </c>
      <c r="AE137" s="19">
        <f t="shared" si="281"/>
        <v>12</v>
      </c>
      <c r="AF137" s="37">
        <f t="shared" si="204"/>
        <v>526</v>
      </c>
    </row>
    <row r="138" s="2" customFormat="1" ht="14.25" spans="1:32">
      <c r="A138" s="18">
        <v>164</v>
      </c>
      <c r="B138" s="19" t="str">
        <f>VLOOKUP($K138,[1]房源明细!$B:$P,5,FALSE)</f>
        <v>占春花</v>
      </c>
      <c r="C138" s="19" t="s">
        <v>289</v>
      </c>
      <c r="D138" s="19">
        <f>VLOOKUP($K138,[1]房源明细!$B:$P,11,FALSE)</f>
        <v>2</v>
      </c>
      <c r="E138" s="19">
        <f>VLOOKUP($K138,[1]房源明细!$B:$P,12,FALSE)</f>
        <v>0</v>
      </c>
      <c r="F138" s="19">
        <f>VLOOKUP($K138,[1]房源明细!$B:$P,13,FALSE)</f>
        <v>0</v>
      </c>
      <c r="G138" s="19">
        <f>VLOOKUP($K138,[1]房源明细!$B:$P,14,FALSE)</f>
        <v>2</v>
      </c>
      <c r="H138" s="19">
        <f>VLOOKUP($K138,[1]房源明细!$B:$P,15,FALSE)</f>
        <v>0</v>
      </c>
      <c r="I138" s="28">
        <f>VLOOKUP($K138,[1]房源明细!$B:$P,3,FALSE)</f>
        <v>43372</v>
      </c>
      <c r="J138" s="19"/>
      <c r="K138" s="29" t="s">
        <v>290</v>
      </c>
      <c r="L138" s="19">
        <f>VLOOKUP($K138,[1]房源明细!$B:$P,2,FALSE)</f>
        <v>57.36</v>
      </c>
      <c r="M138" s="19"/>
      <c r="N138" s="19">
        <f t="shared" ref="N138:Q138" si="288">E138*16</f>
        <v>0</v>
      </c>
      <c r="O138" s="19">
        <f t="shared" si="288"/>
        <v>0</v>
      </c>
      <c r="P138" s="19">
        <f t="shared" si="288"/>
        <v>32</v>
      </c>
      <c r="Q138" s="19">
        <f t="shared" si="288"/>
        <v>0</v>
      </c>
      <c r="R138" s="19">
        <f>[1]房源明细!J169</f>
        <v>4.57</v>
      </c>
      <c r="S138" s="19">
        <f t="shared" ref="S138:V138" si="289">IF($L138&gt;N138,N138,$L138)</f>
        <v>0</v>
      </c>
      <c r="T138" s="19">
        <f t="shared" si="289"/>
        <v>0</v>
      </c>
      <c r="U138" s="19">
        <f t="shared" si="289"/>
        <v>32</v>
      </c>
      <c r="V138" s="19">
        <f t="shared" si="289"/>
        <v>0</v>
      </c>
      <c r="W138" s="19">
        <f>VLOOKUP($K138,[1]房源明细!$B:$P,10,FALSE)</f>
        <v>224</v>
      </c>
      <c r="X138" s="19">
        <f>IF(DATEDIF(I138,$X$2,"m")&gt;12,12,DATEDIF(I138,$X$2,"m"))</f>
        <v>12</v>
      </c>
      <c r="Y138" s="19">
        <f t="shared" si="275"/>
        <v>2688</v>
      </c>
      <c r="Z138" s="35">
        <f t="shared" si="276"/>
        <v>0</v>
      </c>
      <c r="AA138" s="35">
        <f t="shared" si="277"/>
        <v>0</v>
      </c>
      <c r="AB138" s="36">
        <f t="shared" si="278"/>
        <v>43.872</v>
      </c>
      <c r="AC138" s="35">
        <f t="shared" si="279"/>
        <v>0</v>
      </c>
      <c r="AD138" s="35">
        <f t="shared" si="280"/>
        <v>43.87</v>
      </c>
      <c r="AE138" s="19">
        <f t="shared" si="281"/>
        <v>12</v>
      </c>
      <c r="AF138" s="37">
        <f t="shared" si="204"/>
        <v>526</v>
      </c>
    </row>
    <row r="139" s="2" customFormat="1" ht="14.25" spans="1:32">
      <c r="A139" s="18">
        <v>165</v>
      </c>
      <c r="B139" s="19" t="str">
        <f>VLOOKUP($K139,[1]房源明细!$B:$P,5,FALSE)</f>
        <v>夏艳</v>
      </c>
      <c r="C139" s="19" t="s">
        <v>269</v>
      </c>
      <c r="D139" s="19">
        <f>VLOOKUP($K139,[1]房源明细!$B:$P,11,FALSE)</f>
        <v>3</v>
      </c>
      <c r="E139" s="19">
        <f>VLOOKUP($K139,[1]房源明细!$B:$P,12,FALSE)</f>
        <v>0</v>
      </c>
      <c r="F139" s="19">
        <f>VLOOKUP($K139,[1]房源明细!$B:$P,13,FALSE)</f>
        <v>0</v>
      </c>
      <c r="G139" s="19">
        <f>VLOOKUP($K139,[1]房源明细!$B:$P,14,FALSE)</f>
        <v>3</v>
      </c>
      <c r="H139" s="19">
        <f>VLOOKUP($K139,[1]房源明细!$B:$P,15,FALSE)</f>
        <v>0</v>
      </c>
      <c r="I139" s="28">
        <f>VLOOKUP($K139,[1]房源明细!$B:$P,3,FALSE)</f>
        <v>43108</v>
      </c>
      <c r="J139" s="19"/>
      <c r="K139" s="29" t="s">
        <v>291</v>
      </c>
      <c r="L139" s="19">
        <f>VLOOKUP($K139,[1]房源明细!$B:$P,2,FALSE)</f>
        <v>56.05</v>
      </c>
      <c r="M139" s="19"/>
      <c r="N139" s="19">
        <f t="shared" ref="N139:Q139" si="290">E139*16</f>
        <v>0</v>
      </c>
      <c r="O139" s="19">
        <f t="shared" si="290"/>
        <v>0</v>
      </c>
      <c r="P139" s="19">
        <f t="shared" si="290"/>
        <v>48</v>
      </c>
      <c r="Q139" s="19">
        <f t="shared" si="290"/>
        <v>0</v>
      </c>
      <c r="R139" s="19">
        <f>[1]房源明细!J170</f>
        <v>4.57</v>
      </c>
      <c r="S139" s="19">
        <f t="shared" ref="S139:V139" si="291">IF($L139&gt;N139,N139,$L139)</f>
        <v>0</v>
      </c>
      <c r="T139" s="19">
        <f t="shared" si="291"/>
        <v>0</v>
      </c>
      <c r="U139" s="19">
        <f t="shared" si="291"/>
        <v>48</v>
      </c>
      <c r="V139" s="19">
        <f t="shared" si="291"/>
        <v>0</v>
      </c>
      <c r="W139" s="19">
        <f>VLOOKUP($K139,[1]房源明细!$B:$P,10,FALSE)</f>
        <v>219</v>
      </c>
      <c r="X139" s="19">
        <f>IF(DATEDIF(I139,$X$2,"m")&gt;12,12,DATEDIF(I139,$X$2,"m"))</f>
        <v>12</v>
      </c>
      <c r="Y139" s="19">
        <f t="shared" si="275"/>
        <v>2628</v>
      </c>
      <c r="Z139" s="35">
        <f t="shared" si="276"/>
        <v>0</v>
      </c>
      <c r="AA139" s="35">
        <f t="shared" si="277"/>
        <v>0</v>
      </c>
      <c r="AB139" s="36">
        <f t="shared" si="278"/>
        <v>65.808</v>
      </c>
      <c r="AC139" s="35">
        <f t="shared" si="279"/>
        <v>0</v>
      </c>
      <c r="AD139" s="35">
        <f t="shared" si="280"/>
        <v>65.8</v>
      </c>
      <c r="AE139" s="19">
        <f t="shared" si="281"/>
        <v>12</v>
      </c>
      <c r="AF139" s="37">
        <f t="shared" si="204"/>
        <v>789</v>
      </c>
    </row>
    <row r="140" s="2" customFormat="1" ht="14.25" spans="1:32">
      <c r="A140" s="18">
        <v>166</v>
      </c>
      <c r="B140" s="19" t="str">
        <f>VLOOKUP($K140,[1]房源明细!$B:$P,5,FALSE)</f>
        <v>段殿春</v>
      </c>
      <c r="C140" s="19" t="s">
        <v>292</v>
      </c>
      <c r="D140" s="19">
        <f>VLOOKUP($K140,[1]房源明细!$B:$P,11,FALSE)</f>
        <v>2</v>
      </c>
      <c r="E140" s="19">
        <f>VLOOKUP($K140,[1]房源明细!$B:$P,12,FALSE)</f>
        <v>0</v>
      </c>
      <c r="F140" s="19">
        <f>VLOOKUP($K140,[1]房源明细!$B:$P,13,FALSE)</f>
        <v>0</v>
      </c>
      <c r="G140" s="19">
        <f>VLOOKUP($K140,[1]房源明细!$B:$P,14,FALSE)</f>
        <v>2</v>
      </c>
      <c r="H140" s="19">
        <f>VLOOKUP($K140,[1]房源明细!$B:$P,15,FALSE)</f>
        <v>0</v>
      </c>
      <c r="I140" s="28">
        <f>VLOOKUP($K140,[1]房源明细!$B:$P,3,FALSE)</f>
        <v>43028</v>
      </c>
      <c r="J140" s="19"/>
      <c r="K140" s="29" t="s">
        <v>293</v>
      </c>
      <c r="L140" s="19">
        <f>VLOOKUP($K140,[1]房源明细!$B:$P,2,FALSE)</f>
        <v>56.04</v>
      </c>
      <c r="M140" s="19"/>
      <c r="N140" s="19">
        <f t="shared" ref="N140:Q140" si="292">E140*16</f>
        <v>0</v>
      </c>
      <c r="O140" s="19">
        <f t="shared" si="292"/>
        <v>0</v>
      </c>
      <c r="P140" s="19">
        <f t="shared" si="292"/>
        <v>32</v>
      </c>
      <c r="Q140" s="19">
        <f t="shared" si="292"/>
        <v>0</v>
      </c>
      <c r="R140" s="19">
        <f>[1]房源明细!J171</f>
        <v>4.57</v>
      </c>
      <c r="S140" s="19">
        <f t="shared" ref="S140:V140" si="293">IF($L140&gt;N140,N140,$L140)</f>
        <v>0</v>
      </c>
      <c r="T140" s="19">
        <f t="shared" si="293"/>
        <v>0</v>
      </c>
      <c r="U140" s="19">
        <f t="shared" si="293"/>
        <v>32</v>
      </c>
      <c r="V140" s="19">
        <f t="shared" si="293"/>
        <v>0</v>
      </c>
      <c r="W140" s="19">
        <f>VLOOKUP($K140,[1]房源明细!$B:$P,10,FALSE)</f>
        <v>219</v>
      </c>
      <c r="X140" s="19">
        <f>IF(DATEDIF(I140,$X$2,"m")&gt;12,12,DATEDIF(I140,$X$2,"m"))</f>
        <v>12</v>
      </c>
      <c r="Y140" s="19">
        <f t="shared" si="275"/>
        <v>2628</v>
      </c>
      <c r="Z140" s="35">
        <f t="shared" si="276"/>
        <v>0</v>
      </c>
      <c r="AA140" s="35">
        <f t="shared" si="277"/>
        <v>0</v>
      </c>
      <c r="AB140" s="36">
        <f t="shared" si="278"/>
        <v>43.872</v>
      </c>
      <c r="AC140" s="35">
        <f t="shared" si="279"/>
        <v>0</v>
      </c>
      <c r="AD140" s="35">
        <f t="shared" si="280"/>
        <v>43.87</v>
      </c>
      <c r="AE140" s="19">
        <f t="shared" si="281"/>
        <v>12</v>
      </c>
      <c r="AF140" s="37">
        <f t="shared" si="204"/>
        <v>526</v>
      </c>
    </row>
    <row r="141" s="2" customFormat="1" ht="14.25" spans="1:32">
      <c r="A141" s="18">
        <v>167</v>
      </c>
      <c r="B141" s="19" t="str">
        <f>VLOOKUP($K141,[1]房源明细!$B:$P,5,FALSE)</f>
        <v>熊灵丽</v>
      </c>
      <c r="C141" s="19" t="s">
        <v>294</v>
      </c>
      <c r="D141" s="19">
        <f>VLOOKUP($K141,[1]房源明细!$B:$P,11,FALSE)</f>
        <v>4</v>
      </c>
      <c r="E141" s="19">
        <f>VLOOKUP($K141,[1]房源明细!$B:$P,12,FALSE)</f>
        <v>0</v>
      </c>
      <c r="F141" s="19">
        <f>VLOOKUP($K141,[1]房源明细!$B:$P,13,FALSE)</f>
        <v>0</v>
      </c>
      <c r="G141" s="19">
        <f>VLOOKUP($K141,[1]房源明细!$B:$P,14,FALSE)</f>
        <v>4</v>
      </c>
      <c r="H141" s="19">
        <f>VLOOKUP($K141,[1]房源明细!$B:$P,15,FALSE)</f>
        <v>0</v>
      </c>
      <c r="I141" s="28">
        <f>VLOOKUP($K141,[1]房源明细!$B:$P,3,FALSE)</f>
        <v>43360</v>
      </c>
      <c r="J141" s="19"/>
      <c r="K141" s="29" t="s">
        <v>295</v>
      </c>
      <c r="L141" s="19">
        <f>VLOOKUP($K141,[1]房源明细!$B:$P,2,FALSE)</f>
        <v>56.82</v>
      </c>
      <c r="M141" s="19"/>
      <c r="N141" s="19">
        <f t="shared" ref="N141:Q141" si="294">E141*16</f>
        <v>0</v>
      </c>
      <c r="O141" s="19">
        <f t="shared" si="294"/>
        <v>0</v>
      </c>
      <c r="P141" s="19">
        <f t="shared" si="294"/>
        <v>64</v>
      </c>
      <c r="Q141" s="19">
        <f t="shared" si="294"/>
        <v>0</v>
      </c>
      <c r="R141" s="19">
        <f>[1]房源明细!J172</f>
        <v>4.57</v>
      </c>
      <c r="S141" s="19">
        <f t="shared" ref="S141:V141" si="295">IF($L141&gt;N141,N141,$L141)</f>
        <v>0</v>
      </c>
      <c r="T141" s="19">
        <f t="shared" si="295"/>
        <v>0</v>
      </c>
      <c r="U141" s="19">
        <f t="shared" si="295"/>
        <v>56.82</v>
      </c>
      <c r="V141" s="19">
        <f t="shared" si="295"/>
        <v>0</v>
      </c>
      <c r="W141" s="19">
        <f>VLOOKUP($K141,[1]房源明细!$B:$P,10,FALSE)</f>
        <v>222</v>
      </c>
      <c r="X141" s="19">
        <f>IF(DATEDIF(I141,$X$2,"m")&gt;12,12,DATEDIF(I141,$X$2,"m"))</f>
        <v>12</v>
      </c>
      <c r="Y141" s="19">
        <f t="shared" si="275"/>
        <v>2664</v>
      </c>
      <c r="Z141" s="35">
        <f t="shared" si="276"/>
        <v>0</v>
      </c>
      <c r="AA141" s="35">
        <f t="shared" si="277"/>
        <v>0</v>
      </c>
      <c r="AB141" s="36">
        <f t="shared" si="278"/>
        <v>77.90022</v>
      </c>
      <c r="AC141" s="35">
        <f t="shared" si="279"/>
        <v>0</v>
      </c>
      <c r="AD141" s="35">
        <f t="shared" si="280"/>
        <v>77.9</v>
      </c>
      <c r="AE141" s="19">
        <f t="shared" si="281"/>
        <v>12</v>
      </c>
      <c r="AF141" s="37">
        <f t="shared" si="204"/>
        <v>934</v>
      </c>
    </row>
    <row r="142" s="2" customFormat="1" ht="14.25" spans="1:32">
      <c r="A142" s="18">
        <v>168</v>
      </c>
      <c r="B142" s="19" t="str">
        <f>VLOOKUP($K142,[1]房源明细!$B:$P,5,FALSE)</f>
        <v>窦晓燕</v>
      </c>
      <c r="C142" s="19" t="s">
        <v>296</v>
      </c>
      <c r="D142" s="19">
        <f>VLOOKUP($K142,[1]房源明细!$B:$P,11,FALSE)</f>
        <v>3</v>
      </c>
      <c r="E142" s="19">
        <f>VLOOKUP($K142,[1]房源明细!$B:$P,12,FALSE)</f>
        <v>0</v>
      </c>
      <c r="F142" s="19">
        <f>VLOOKUP($K142,[1]房源明细!$B:$P,13,FALSE)</f>
        <v>0</v>
      </c>
      <c r="G142" s="19">
        <f>VLOOKUP($K142,[1]房源明细!$B:$P,14,FALSE)</f>
        <v>3</v>
      </c>
      <c r="H142" s="19">
        <f>VLOOKUP($K142,[1]房源明细!$B:$P,15,FALSE)</f>
        <v>0</v>
      </c>
      <c r="I142" s="28">
        <f>VLOOKUP($K142,[1]房源明细!$B:$P,3,FALSE)</f>
        <v>43096</v>
      </c>
      <c r="J142" s="19"/>
      <c r="K142" s="29" t="s">
        <v>297</v>
      </c>
      <c r="L142" s="19">
        <f>VLOOKUP($K142,[1]房源明细!$B:$P,2,FALSE)</f>
        <v>57.36</v>
      </c>
      <c r="M142" s="19"/>
      <c r="N142" s="19">
        <f t="shared" ref="N142:Q142" si="296">E142*16</f>
        <v>0</v>
      </c>
      <c r="O142" s="19">
        <f t="shared" si="296"/>
        <v>0</v>
      </c>
      <c r="P142" s="19">
        <f t="shared" si="296"/>
        <v>48</v>
      </c>
      <c r="Q142" s="19">
        <f t="shared" si="296"/>
        <v>0</v>
      </c>
      <c r="R142" s="19">
        <f>[1]房源明细!J173</f>
        <v>4.57</v>
      </c>
      <c r="S142" s="19">
        <f t="shared" ref="S142:V142" si="297">IF($L142&gt;N142,N142,$L142)</f>
        <v>0</v>
      </c>
      <c r="T142" s="19">
        <f t="shared" si="297"/>
        <v>0</v>
      </c>
      <c r="U142" s="19">
        <f t="shared" si="297"/>
        <v>48</v>
      </c>
      <c r="V142" s="19">
        <f t="shared" si="297"/>
        <v>0</v>
      </c>
      <c r="W142" s="19">
        <f>VLOOKUP($K142,[1]房源明细!$B:$P,10,FALSE)</f>
        <v>224</v>
      </c>
      <c r="X142" s="19">
        <f>IF(DATEDIF(I142,$X$2,"m")&gt;12,12,DATEDIF(I142,$X$2,"m"))</f>
        <v>12</v>
      </c>
      <c r="Y142" s="19">
        <f t="shared" si="275"/>
        <v>2688</v>
      </c>
      <c r="Z142" s="35">
        <f t="shared" si="276"/>
        <v>0</v>
      </c>
      <c r="AA142" s="35">
        <f t="shared" si="277"/>
        <v>0</v>
      </c>
      <c r="AB142" s="36">
        <f t="shared" si="278"/>
        <v>65.808</v>
      </c>
      <c r="AC142" s="35">
        <f t="shared" si="279"/>
        <v>0</v>
      </c>
      <c r="AD142" s="35">
        <f t="shared" si="280"/>
        <v>65.8</v>
      </c>
      <c r="AE142" s="19">
        <f t="shared" si="281"/>
        <v>12</v>
      </c>
      <c r="AF142" s="37">
        <f t="shared" si="204"/>
        <v>789</v>
      </c>
    </row>
    <row r="143" s="2" customFormat="1" ht="14.25" spans="1:32">
      <c r="A143" s="18">
        <v>169</v>
      </c>
      <c r="B143" s="19" t="str">
        <f>VLOOKUP($K143,[1]房源明细!$B:$P,5,FALSE)</f>
        <v>余腊梅</v>
      </c>
      <c r="C143" s="19" t="s">
        <v>298</v>
      </c>
      <c r="D143" s="19">
        <f>VLOOKUP($K143,[1]房源明细!$B:$P,11,FALSE)</f>
        <v>2</v>
      </c>
      <c r="E143" s="19">
        <f>VLOOKUP($K143,[1]房源明细!$B:$P,12,FALSE)</f>
        <v>0</v>
      </c>
      <c r="F143" s="19">
        <f>VLOOKUP($K143,[1]房源明细!$B:$P,13,FALSE)</f>
        <v>0</v>
      </c>
      <c r="G143" s="19">
        <f>VLOOKUP($K143,[1]房源明细!$B:$P,14,FALSE)</f>
        <v>2</v>
      </c>
      <c r="H143" s="19">
        <f>VLOOKUP($K143,[1]房源明细!$B:$P,15,FALSE)</f>
        <v>0</v>
      </c>
      <c r="I143" s="28">
        <f>VLOOKUP($K143,[1]房源明细!$B:$P,3,FALSE)</f>
        <v>43373</v>
      </c>
      <c r="J143" s="19"/>
      <c r="K143" s="29" t="s">
        <v>299</v>
      </c>
      <c r="L143" s="19">
        <f>VLOOKUP($K143,[1]房源明细!$B:$P,2,FALSE)</f>
        <v>56.05</v>
      </c>
      <c r="M143" s="19"/>
      <c r="N143" s="19">
        <f t="shared" ref="N143:Q143" si="298">E143*16</f>
        <v>0</v>
      </c>
      <c r="O143" s="19">
        <f t="shared" si="298"/>
        <v>0</v>
      </c>
      <c r="P143" s="19">
        <f t="shared" si="298"/>
        <v>32</v>
      </c>
      <c r="Q143" s="19">
        <f t="shared" si="298"/>
        <v>0</v>
      </c>
      <c r="R143" s="19">
        <f>[1]房源明细!J174</f>
        <v>4.57</v>
      </c>
      <c r="S143" s="19">
        <f t="shared" ref="S143:V143" si="299">IF($L143&gt;N143,N143,$L143)</f>
        <v>0</v>
      </c>
      <c r="T143" s="19">
        <f t="shared" si="299"/>
        <v>0</v>
      </c>
      <c r="U143" s="19">
        <f t="shared" si="299"/>
        <v>32</v>
      </c>
      <c r="V143" s="19">
        <f t="shared" si="299"/>
        <v>0</v>
      </c>
      <c r="W143" s="19">
        <f>VLOOKUP($K143,[1]房源明细!$B:$P,10,FALSE)</f>
        <v>219</v>
      </c>
      <c r="X143" s="19">
        <f>IF(DATEDIF(I143,$X$2,"m")&gt;12,12,DATEDIF(I143,$X$2,"m"))</f>
        <v>12</v>
      </c>
      <c r="Y143" s="19">
        <f t="shared" si="275"/>
        <v>2628</v>
      </c>
      <c r="Z143" s="35">
        <f t="shared" si="276"/>
        <v>0</v>
      </c>
      <c r="AA143" s="35">
        <f t="shared" si="277"/>
        <v>0</v>
      </c>
      <c r="AB143" s="36">
        <f t="shared" si="278"/>
        <v>43.872</v>
      </c>
      <c r="AC143" s="35">
        <f t="shared" si="279"/>
        <v>0</v>
      </c>
      <c r="AD143" s="35">
        <f t="shared" si="280"/>
        <v>43.87</v>
      </c>
      <c r="AE143" s="19">
        <f t="shared" si="281"/>
        <v>12</v>
      </c>
      <c r="AF143" s="37">
        <f t="shared" si="204"/>
        <v>526</v>
      </c>
    </row>
    <row r="144" s="2" customFormat="1" ht="14.25" spans="1:32">
      <c r="A144" s="18">
        <v>170</v>
      </c>
      <c r="B144" s="19" t="str">
        <f>VLOOKUP($K144,[1]房源明细!$B:$P,5,FALSE)</f>
        <v>王学娟</v>
      </c>
      <c r="C144" s="19" t="s">
        <v>300</v>
      </c>
      <c r="D144" s="19">
        <f>VLOOKUP($K144,[1]房源明细!$B:$P,11,FALSE)</f>
        <v>2</v>
      </c>
      <c r="E144" s="19">
        <f>VLOOKUP($K144,[1]房源明细!$B:$P,12,FALSE)</f>
        <v>0</v>
      </c>
      <c r="F144" s="19">
        <f>VLOOKUP($K144,[1]房源明细!$B:$P,13,FALSE)</f>
        <v>0</v>
      </c>
      <c r="G144" s="19">
        <f>VLOOKUP($K144,[1]房源明细!$B:$P,14,FALSE)</f>
        <v>2</v>
      </c>
      <c r="H144" s="19">
        <f>VLOOKUP($K144,[1]房源明细!$B:$P,15,FALSE)</f>
        <v>0</v>
      </c>
      <c r="I144" s="28">
        <f>VLOOKUP($K144,[1]房源明细!$B:$P,3,FALSE)</f>
        <v>43465</v>
      </c>
      <c r="J144" s="19"/>
      <c r="K144" s="29" t="s">
        <v>301</v>
      </c>
      <c r="L144" s="19">
        <f>VLOOKUP($K144,[1]房源明细!$B:$P,2,FALSE)</f>
        <v>56.04</v>
      </c>
      <c r="M144" s="19"/>
      <c r="N144" s="19">
        <f t="shared" ref="N144:Q144" si="300">E144*16</f>
        <v>0</v>
      </c>
      <c r="O144" s="19">
        <f t="shared" si="300"/>
        <v>0</v>
      </c>
      <c r="P144" s="19">
        <f t="shared" si="300"/>
        <v>32</v>
      </c>
      <c r="Q144" s="19">
        <f t="shared" si="300"/>
        <v>0</v>
      </c>
      <c r="R144" s="19">
        <f>[1]房源明细!J175</f>
        <v>4.57</v>
      </c>
      <c r="S144" s="19">
        <f t="shared" ref="S144:V144" si="301">IF($L144&gt;N144,N144,$L144)</f>
        <v>0</v>
      </c>
      <c r="T144" s="19">
        <f t="shared" si="301"/>
        <v>0</v>
      </c>
      <c r="U144" s="19">
        <f t="shared" si="301"/>
        <v>32</v>
      </c>
      <c r="V144" s="19">
        <f t="shared" si="301"/>
        <v>0</v>
      </c>
      <c r="W144" s="19">
        <f>VLOOKUP($K144,[1]房源明细!$B:$P,10,FALSE)</f>
        <v>219</v>
      </c>
      <c r="X144" s="19">
        <f>IF(DATEDIF(I144,$X$2,"m")&gt;12,12,DATEDIF(I144,$X$2,"m"))</f>
        <v>12</v>
      </c>
      <c r="Y144" s="19">
        <f t="shared" si="275"/>
        <v>2628</v>
      </c>
      <c r="Z144" s="35">
        <f t="shared" si="276"/>
        <v>0</v>
      </c>
      <c r="AA144" s="35">
        <f t="shared" si="277"/>
        <v>0</v>
      </c>
      <c r="AB144" s="36">
        <f t="shared" si="278"/>
        <v>43.872</v>
      </c>
      <c r="AC144" s="35">
        <f t="shared" si="279"/>
        <v>0</v>
      </c>
      <c r="AD144" s="35">
        <f t="shared" si="280"/>
        <v>43.87</v>
      </c>
      <c r="AE144" s="19">
        <f t="shared" si="281"/>
        <v>12</v>
      </c>
      <c r="AF144" s="37">
        <f t="shared" si="204"/>
        <v>526</v>
      </c>
    </row>
    <row r="145" s="2" customFormat="1" ht="14.25" spans="1:32">
      <c r="A145" s="18">
        <v>172</v>
      </c>
      <c r="B145" s="19" t="str">
        <f>VLOOKUP($K145,[1]房源明细!$B:$P,5,FALSE)</f>
        <v>李春荣</v>
      </c>
      <c r="C145" s="19" t="s">
        <v>302</v>
      </c>
      <c r="D145" s="19">
        <f>VLOOKUP($K145,[1]房源明细!$B:$P,11,FALSE)</f>
        <v>2</v>
      </c>
      <c r="E145" s="19">
        <f>VLOOKUP($K145,[1]房源明细!$B:$P,12,FALSE)</f>
        <v>0</v>
      </c>
      <c r="F145" s="19">
        <f>VLOOKUP($K145,[1]房源明细!$B:$P,13,FALSE)</f>
        <v>0</v>
      </c>
      <c r="G145" s="19">
        <f>VLOOKUP($K145,[1]房源明细!$B:$P,14,FALSE)</f>
        <v>2</v>
      </c>
      <c r="H145" s="19">
        <f>VLOOKUP($K145,[1]房源明细!$B:$P,15,FALSE)</f>
        <v>0</v>
      </c>
      <c r="I145" s="28">
        <f>VLOOKUP($K145,[1]房源明细!$B:$P,3,FALSE)</f>
        <v>43108</v>
      </c>
      <c r="J145" s="19"/>
      <c r="K145" s="29" t="s">
        <v>303</v>
      </c>
      <c r="L145" s="19">
        <f>VLOOKUP($K145,[1]房源明细!$B:$P,2,FALSE)</f>
        <v>57.36</v>
      </c>
      <c r="M145" s="19"/>
      <c r="N145" s="19">
        <f t="shared" ref="N145:Q145" si="302">E145*16</f>
        <v>0</v>
      </c>
      <c r="O145" s="19">
        <f t="shared" si="302"/>
        <v>0</v>
      </c>
      <c r="P145" s="19">
        <f t="shared" si="302"/>
        <v>32</v>
      </c>
      <c r="Q145" s="19">
        <f t="shared" si="302"/>
        <v>0</v>
      </c>
      <c r="R145" s="19">
        <f>[1]房源明细!J177</f>
        <v>4.57</v>
      </c>
      <c r="S145" s="19">
        <f t="shared" ref="S145:V145" si="303">IF($L145&gt;N145,N145,$L145)</f>
        <v>0</v>
      </c>
      <c r="T145" s="19">
        <f t="shared" si="303"/>
        <v>0</v>
      </c>
      <c r="U145" s="19">
        <f t="shared" si="303"/>
        <v>32</v>
      </c>
      <c r="V145" s="19">
        <f t="shared" si="303"/>
        <v>0</v>
      </c>
      <c r="W145" s="19">
        <f>VLOOKUP($K145,[1]房源明细!$B:$P,10,FALSE)</f>
        <v>224</v>
      </c>
      <c r="X145" s="19">
        <f>IF(DATEDIF(I145,$X$2,"m")&gt;12,12,DATEDIF(I145,$X$2,"m"))</f>
        <v>12</v>
      </c>
      <c r="Y145" s="19">
        <f t="shared" si="275"/>
        <v>2688</v>
      </c>
      <c r="Z145" s="35">
        <f t="shared" si="276"/>
        <v>0</v>
      </c>
      <c r="AA145" s="35">
        <f t="shared" si="277"/>
        <v>0</v>
      </c>
      <c r="AB145" s="36">
        <f t="shared" si="278"/>
        <v>43.872</v>
      </c>
      <c r="AC145" s="35">
        <f t="shared" si="279"/>
        <v>0</v>
      </c>
      <c r="AD145" s="35">
        <f t="shared" si="280"/>
        <v>43.87</v>
      </c>
      <c r="AE145" s="19">
        <f t="shared" si="281"/>
        <v>12</v>
      </c>
      <c r="AF145" s="37">
        <f t="shared" si="204"/>
        <v>526</v>
      </c>
    </row>
    <row r="146" s="2" customFormat="1" ht="14.25" spans="1:32">
      <c r="A146" s="18">
        <v>173</v>
      </c>
      <c r="B146" s="19" t="str">
        <f>VLOOKUP($K146,[1]房源明细!$B:$P,5,FALSE)</f>
        <v>祁芳</v>
      </c>
      <c r="C146" s="19" t="s">
        <v>304</v>
      </c>
      <c r="D146" s="19">
        <f>VLOOKUP($K146,[1]房源明细!$B:$P,11,FALSE)</f>
        <v>2</v>
      </c>
      <c r="E146" s="19">
        <f>VLOOKUP($K146,[1]房源明细!$B:$P,12,FALSE)</f>
        <v>0</v>
      </c>
      <c r="F146" s="19">
        <f>VLOOKUP($K146,[1]房源明细!$B:$P,13,FALSE)</f>
        <v>0</v>
      </c>
      <c r="G146" s="19">
        <f>VLOOKUP($K146,[1]房源明细!$B:$P,14,FALSE)</f>
        <v>2</v>
      </c>
      <c r="H146" s="19">
        <f>VLOOKUP($K146,[1]房源明细!$B:$P,15,FALSE)</f>
        <v>0</v>
      </c>
      <c r="I146" s="28">
        <f>VLOOKUP($K146,[1]房源明细!$B:$P,3,FALSE)</f>
        <v>42985</v>
      </c>
      <c r="J146" s="19"/>
      <c r="K146" s="29" t="s">
        <v>305</v>
      </c>
      <c r="L146" s="19">
        <f>VLOOKUP($K146,[1]房源明细!$B:$P,2,FALSE)</f>
        <v>56.05</v>
      </c>
      <c r="M146" s="19"/>
      <c r="N146" s="19">
        <f t="shared" ref="N146:Q146" si="304">E146*16</f>
        <v>0</v>
      </c>
      <c r="O146" s="19">
        <f t="shared" si="304"/>
        <v>0</v>
      </c>
      <c r="P146" s="19">
        <f t="shared" si="304"/>
        <v>32</v>
      </c>
      <c r="Q146" s="19">
        <f t="shared" si="304"/>
        <v>0</v>
      </c>
      <c r="R146" s="19">
        <f>[1]房源明细!J178</f>
        <v>4.57</v>
      </c>
      <c r="S146" s="19">
        <f t="shared" ref="S146:V146" si="305">IF($L146&gt;N146,N146,$L146)</f>
        <v>0</v>
      </c>
      <c r="T146" s="19">
        <f t="shared" si="305"/>
        <v>0</v>
      </c>
      <c r="U146" s="19">
        <f t="shared" si="305"/>
        <v>32</v>
      </c>
      <c r="V146" s="19">
        <f t="shared" si="305"/>
        <v>0</v>
      </c>
      <c r="W146" s="19">
        <f>VLOOKUP($K146,[1]房源明细!$B:$P,10,FALSE)</f>
        <v>219</v>
      </c>
      <c r="X146" s="19">
        <f>IF(DATEDIF(I146,$X$2,"m")&gt;12,12,DATEDIF(I146,$X$2,"m"))</f>
        <v>12</v>
      </c>
      <c r="Y146" s="19">
        <f t="shared" si="275"/>
        <v>2628</v>
      </c>
      <c r="Z146" s="35">
        <f t="shared" si="276"/>
        <v>0</v>
      </c>
      <c r="AA146" s="35">
        <f t="shared" si="277"/>
        <v>0</v>
      </c>
      <c r="AB146" s="36">
        <f t="shared" si="278"/>
        <v>43.872</v>
      </c>
      <c r="AC146" s="35">
        <f t="shared" si="279"/>
        <v>0</v>
      </c>
      <c r="AD146" s="35">
        <f t="shared" si="280"/>
        <v>43.87</v>
      </c>
      <c r="AE146" s="19">
        <f t="shared" si="281"/>
        <v>12</v>
      </c>
      <c r="AF146" s="37">
        <f t="shared" si="204"/>
        <v>526</v>
      </c>
    </row>
    <row r="147" s="2" customFormat="1" ht="14.25" spans="1:32">
      <c r="A147" s="18">
        <v>174</v>
      </c>
      <c r="B147" s="19" t="str">
        <f>VLOOKUP($K147,[1]房源明细!$B:$P,5,FALSE)</f>
        <v>王忠宁</v>
      </c>
      <c r="C147" s="19" t="s">
        <v>306</v>
      </c>
      <c r="D147" s="19">
        <f>VLOOKUP($K147,[1]房源明细!$B:$P,11,FALSE)</f>
        <v>2</v>
      </c>
      <c r="E147" s="19">
        <f>VLOOKUP($K147,[1]房源明细!$B:$P,12,FALSE)</f>
        <v>0</v>
      </c>
      <c r="F147" s="19">
        <f>VLOOKUP($K147,[1]房源明细!$B:$P,13,FALSE)</f>
        <v>0</v>
      </c>
      <c r="G147" s="19">
        <f>VLOOKUP($K147,[1]房源明细!$B:$P,14,FALSE)</f>
        <v>2</v>
      </c>
      <c r="H147" s="19">
        <f>VLOOKUP($K147,[1]房源明细!$B:$P,15,FALSE)</f>
        <v>0</v>
      </c>
      <c r="I147" s="28">
        <f>VLOOKUP($K147,[1]房源明细!$B:$P,3,FALSE)</f>
        <v>43364</v>
      </c>
      <c r="J147" s="19"/>
      <c r="K147" s="29" t="s">
        <v>307</v>
      </c>
      <c r="L147" s="19">
        <f>VLOOKUP($K147,[1]房源明细!$B:$P,2,FALSE)</f>
        <v>56.04</v>
      </c>
      <c r="M147" s="19"/>
      <c r="N147" s="19">
        <f t="shared" ref="N147:Q147" si="306">E147*16</f>
        <v>0</v>
      </c>
      <c r="O147" s="19">
        <f t="shared" si="306"/>
        <v>0</v>
      </c>
      <c r="P147" s="19">
        <f t="shared" si="306"/>
        <v>32</v>
      </c>
      <c r="Q147" s="19">
        <f t="shared" si="306"/>
        <v>0</v>
      </c>
      <c r="R147" s="19">
        <f>[1]房源明细!J179</f>
        <v>4.57</v>
      </c>
      <c r="S147" s="19">
        <f t="shared" ref="S147:V147" si="307">IF($L147&gt;N147,N147,$L147)</f>
        <v>0</v>
      </c>
      <c r="T147" s="19">
        <f t="shared" si="307"/>
        <v>0</v>
      </c>
      <c r="U147" s="19">
        <f t="shared" si="307"/>
        <v>32</v>
      </c>
      <c r="V147" s="19">
        <f t="shared" si="307"/>
        <v>0</v>
      </c>
      <c r="W147" s="19">
        <f>VLOOKUP($K147,[1]房源明细!$B:$P,10,FALSE)</f>
        <v>219</v>
      </c>
      <c r="X147" s="19">
        <f>IF(DATEDIF(I147,$X$2,"m")&gt;12,12,DATEDIF(I147,$X$2,"m"))</f>
        <v>12</v>
      </c>
      <c r="Y147" s="19">
        <f t="shared" si="275"/>
        <v>2628</v>
      </c>
      <c r="Z147" s="35">
        <f t="shared" si="276"/>
        <v>0</v>
      </c>
      <c r="AA147" s="35">
        <f t="shared" si="277"/>
        <v>0</v>
      </c>
      <c r="AB147" s="36">
        <f t="shared" si="278"/>
        <v>43.872</v>
      </c>
      <c r="AC147" s="35">
        <f t="shared" si="279"/>
        <v>0</v>
      </c>
      <c r="AD147" s="35">
        <f t="shared" si="280"/>
        <v>43.87</v>
      </c>
      <c r="AE147" s="19">
        <f t="shared" si="281"/>
        <v>12</v>
      </c>
      <c r="AF147" s="37">
        <f t="shared" si="204"/>
        <v>526</v>
      </c>
    </row>
    <row r="148" s="2" customFormat="1" ht="14.25" spans="1:32">
      <c r="A148" s="18">
        <v>175</v>
      </c>
      <c r="B148" s="19" t="str">
        <f>VLOOKUP($K148,[1]房源明细!$B:$P,5,FALSE)</f>
        <v>彭大元</v>
      </c>
      <c r="C148" s="19" t="s">
        <v>308</v>
      </c>
      <c r="D148" s="19">
        <f>VLOOKUP($K148,[1]房源明细!$B:$P,11,FALSE)</f>
        <v>2</v>
      </c>
      <c r="E148" s="19">
        <f>VLOOKUP($K148,[1]房源明细!$B:$P,12,FALSE)</f>
        <v>0</v>
      </c>
      <c r="F148" s="19">
        <f>VLOOKUP($K148,[1]房源明细!$B:$P,13,FALSE)</f>
        <v>0</v>
      </c>
      <c r="G148" s="19">
        <f>VLOOKUP($K148,[1]房源明细!$B:$P,14,FALSE)</f>
        <v>2</v>
      </c>
      <c r="H148" s="19">
        <f>VLOOKUP($K148,[1]房源明细!$B:$P,15,FALSE)</f>
        <v>0</v>
      </c>
      <c r="I148" s="28">
        <f>VLOOKUP($K148,[1]房源明细!$B:$P,3,FALSE)</f>
        <v>43107</v>
      </c>
      <c r="J148" s="19"/>
      <c r="K148" s="29" t="s">
        <v>309</v>
      </c>
      <c r="L148" s="19">
        <f>VLOOKUP($K148,[1]房源明细!$B:$P,2,FALSE)</f>
        <v>56.82</v>
      </c>
      <c r="M148" s="19"/>
      <c r="N148" s="19">
        <f t="shared" ref="N148:Q148" si="308">E148*16</f>
        <v>0</v>
      </c>
      <c r="O148" s="19">
        <f t="shared" si="308"/>
        <v>0</v>
      </c>
      <c r="P148" s="19">
        <f t="shared" si="308"/>
        <v>32</v>
      </c>
      <c r="Q148" s="19">
        <f t="shared" si="308"/>
        <v>0</v>
      </c>
      <c r="R148" s="19">
        <f>[1]房源明细!J180</f>
        <v>4.57</v>
      </c>
      <c r="S148" s="19">
        <f t="shared" ref="S148:V148" si="309">IF($L148&gt;N148,N148,$L148)</f>
        <v>0</v>
      </c>
      <c r="T148" s="19">
        <f t="shared" si="309"/>
        <v>0</v>
      </c>
      <c r="U148" s="19">
        <f t="shared" si="309"/>
        <v>32</v>
      </c>
      <c r="V148" s="19">
        <f t="shared" si="309"/>
        <v>0</v>
      </c>
      <c r="W148" s="19">
        <f>VLOOKUP($K148,[1]房源明细!$B:$P,10,FALSE)</f>
        <v>222</v>
      </c>
      <c r="X148" s="19">
        <f>IF(DATEDIF(I148,$X$2,"m")&gt;12,12,DATEDIF(I148,$X$2,"m"))</f>
        <v>12</v>
      </c>
      <c r="Y148" s="19">
        <f t="shared" si="275"/>
        <v>2664</v>
      </c>
      <c r="Z148" s="35">
        <f t="shared" si="276"/>
        <v>0</v>
      </c>
      <c r="AA148" s="35">
        <f t="shared" si="277"/>
        <v>0</v>
      </c>
      <c r="AB148" s="36">
        <f t="shared" si="278"/>
        <v>43.872</v>
      </c>
      <c r="AC148" s="35">
        <f t="shared" si="279"/>
        <v>0</v>
      </c>
      <c r="AD148" s="35">
        <f t="shared" si="280"/>
        <v>43.87</v>
      </c>
      <c r="AE148" s="19">
        <f t="shared" si="281"/>
        <v>12</v>
      </c>
      <c r="AF148" s="37">
        <f t="shared" si="204"/>
        <v>526</v>
      </c>
    </row>
    <row r="149" s="2" customFormat="1" ht="14.25" spans="1:32">
      <c r="A149" s="18">
        <v>177</v>
      </c>
      <c r="B149" s="19" t="str">
        <f>VLOOKUP($K149,[1]房源明细!$B:$P,5,FALSE)</f>
        <v>杜宏森</v>
      </c>
      <c r="C149" s="19" t="s">
        <v>310</v>
      </c>
      <c r="D149" s="19">
        <f>VLOOKUP($K149,[1]房源明细!$B:$P,11,FALSE)</f>
        <v>1</v>
      </c>
      <c r="E149" s="19">
        <f>VLOOKUP($K149,[1]房源明细!$B:$P,12,FALSE)</f>
        <v>0</v>
      </c>
      <c r="F149" s="19">
        <f>VLOOKUP($K149,[1]房源明细!$B:$P,13,FALSE)</f>
        <v>0</v>
      </c>
      <c r="G149" s="19">
        <f>VLOOKUP($K149,[1]房源明细!$B:$P,14,FALSE)</f>
        <v>1</v>
      </c>
      <c r="H149" s="19">
        <f>VLOOKUP($K149,[1]房源明细!$B:$P,15,FALSE)</f>
        <v>0</v>
      </c>
      <c r="I149" s="28">
        <f>VLOOKUP($K149,[1]房源明细!$B:$P,3,FALSE)</f>
        <v>43349</v>
      </c>
      <c r="J149" s="19"/>
      <c r="K149" s="29" t="s">
        <v>311</v>
      </c>
      <c r="L149" s="19">
        <f>VLOOKUP($K149,[1]房源明细!$B:$P,2,FALSE)</f>
        <v>56.05</v>
      </c>
      <c r="M149" s="19"/>
      <c r="N149" s="19">
        <f t="shared" ref="N149:Q149" si="310">E149*16</f>
        <v>0</v>
      </c>
      <c r="O149" s="19">
        <f t="shared" si="310"/>
        <v>0</v>
      </c>
      <c r="P149" s="19">
        <f t="shared" si="310"/>
        <v>16</v>
      </c>
      <c r="Q149" s="19">
        <f t="shared" si="310"/>
        <v>0</v>
      </c>
      <c r="R149" s="19">
        <f>[1]房源明细!J182</f>
        <v>4.57</v>
      </c>
      <c r="S149" s="19">
        <f t="shared" ref="S149:V149" si="311">IF($L149&gt;N149,N149,$L149)</f>
        <v>0</v>
      </c>
      <c r="T149" s="19">
        <f t="shared" si="311"/>
        <v>0</v>
      </c>
      <c r="U149" s="19">
        <f t="shared" si="311"/>
        <v>16</v>
      </c>
      <c r="V149" s="19">
        <f t="shared" si="311"/>
        <v>0</v>
      </c>
      <c r="W149" s="19">
        <f>VLOOKUP($K149,[1]房源明细!$B:$P,10,FALSE)</f>
        <v>207</v>
      </c>
      <c r="X149" s="19">
        <f>IF(DATEDIF(I149,$X$2,"m")&gt;12,12,DATEDIF(I149,$X$2,"m"))</f>
        <v>12</v>
      </c>
      <c r="Y149" s="19">
        <f t="shared" si="275"/>
        <v>2484</v>
      </c>
      <c r="Z149" s="35">
        <f t="shared" si="276"/>
        <v>0</v>
      </c>
      <c r="AA149" s="35">
        <f t="shared" si="277"/>
        <v>0</v>
      </c>
      <c r="AB149" s="36">
        <f t="shared" si="278"/>
        <v>21.936</v>
      </c>
      <c r="AC149" s="35">
        <f t="shared" si="279"/>
        <v>0</v>
      </c>
      <c r="AD149" s="35">
        <f t="shared" si="280"/>
        <v>21.93</v>
      </c>
      <c r="AE149" s="19">
        <f t="shared" si="281"/>
        <v>12</v>
      </c>
      <c r="AF149" s="37">
        <f t="shared" si="204"/>
        <v>263</v>
      </c>
    </row>
    <row r="150" s="2" customFormat="1" ht="14.25" spans="1:32">
      <c r="A150" s="18">
        <v>178</v>
      </c>
      <c r="B150" s="19" t="str">
        <f>VLOOKUP($K150,[1]房源明细!$B:$P,5,FALSE)</f>
        <v>陈新建</v>
      </c>
      <c r="C150" s="19" t="s">
        <v>312</v>
      </c>
      <c r="D150" s="19">
        <f>VLOOKUP($K150,[1]房源明细!$B:$P,11,FALSE)</f>
        <v>3</v>
      </c>
      <c r="E150" s="19">
        <f>VLOOKUP($K150,[1]房源明细!$B:$P,12,FALSE)</f>
        <v>0</v>
      </c>
      <c r="F150" s="19">
        <f>VLOOKUP($K150,[1]房源明细!$B:$P,13,FALSE)</f>
        <v>0</v>
      </c>
      <c r="G150" s="19">
        <f>VLOOKUP($K150,[1]房源明细!$B:$P,14,FALSE)</f>
        <v>3</v>
      </c>
      <c r="H150" s="19">
        <f>VLOOKUP($K150,[1]房源明细!$B:$P,15,FALSE)</f>
        <v>0</v>
      </c>
      <c r="I150" s="28">
        <f>VLOOKUP($K150,[1]房源明细!$B:$P,3,FALSE)</f>
        <v>43370</v>
      </c>
      <c r="J150" s="19"/>
      <c r="K150" s="29" t="s">
        <v>313</v>
      </c>
      <c r="L150" s="19">
        <f>VLOOKUP($K150,[1]房源明细!$B:$P,2,FALSE)</f>
        <v>56.04</v>
      </c>
      <c r="M150" s="19"/>
      <c r="N150" s="19">
        <f t="shared" ref="N150:Q150" si="312">E150*16</f>
        <v>0</v>
      </c>
      <c r="O150" s="19">
        <f t="shared" si="312"/>
        <v>0</v>
      </c>
      <c r="P150" s="19">
        <f t="shared" si="312"/>
        <v>48</v>
      </c>
      <c r="Q150" s="19">
        <f t="shared" si="312"/>
        <v>0</v>
      </c>
      <c r="R150" s="19">
        <f>[1]房源明细!J183</f>
        <v>4.57</v>
      </c>
      <c r="S150" s="19">
        <f t="shared" ref="S150:V150" si="313">IF($L150&gt;N150,N150,$L150)</f>
        <v>0</v>
      </c>
      <c r="T150" s="19">
        <f t="shared" si="313"/>
        <v>0</v>
      </c>
      <c r="U150" s="19">
        <f t="shared" si="313"/>
        <v>48</v>
      </c>
      <c r="V150" s="19">
        <f t="shared" si="313"/>
        <v>0</v>
      </c>
      <c r="W150" s="19">
        <f>VLOOKUP($K150,[1]房源明细!$B:$P,10,FALSE)</f>
        <v>207</v>
      </c>
      <c r="X150" s="19">
        <f>IF(DATEDIF(I150,$X$2,"m")&gt;12,12,DATEDIF(I150,$X$2,"m"))</f>
        <v>12</v>
      </c>
      <c r="Y150" s="19">
        <f t="shared" si="275"/>
        <v>2484</v>
      </c>
      <c r="Z150" s="35">
        <f t="shared" si="276"/>
        <v>0</v>
      </c>
      <c r="AA150" s="35">
        <f t="shared" si="277"/>
        <v>0</v>
      </c>
      <c r="AB150" s="36">
        <f t="shared" si="278"/>
        <v>65.808</v>
      </c>
      <c r="AC150" s="35">
        <f t="shared" si="279"/>
        <v>0</v>
      </c>
      <c r="AD150" s="35">
        <f t="shared" si="280"/>
        <v>65.8</v>
      </c>
      <c r="AE150" s="19">
        <f t="shared" si="281"/>
        <v>12</v>
      </c>
      <c r="AF150" s="37">
        <f t="shared" si="204"/>
        <v>789</v>
      </c>
    </row>
    <row r="151" s="2" customFormat="1" ht="14.25" spans="1:32">
      <c r="A151" s="18">
        <v>179</v>
      </c>
      <c r="B151" s="19" t="str">
        <f>VLOOKUP($K151,[1]房源明细!$B:$P,5,FALSE)</f>
        <v>肖树金</v>
      </c>
      <c r="C151" s="19" t="s">
        <v>314</v>
      </c>
      <c r="D151" s="19">
        <f>VLOOKUP($K151,[1]房源明细!$B:$P,11,FALSE)</f>
        <v>3</v>
      </c>
      <c r="E151" s="19">
        <f>VLOOKUP($K151,[1]房源明细!$B:$P,12,FALSE)</f>
        <v>2</v>
      </c>
      <c r="F151" s="19">
        <f>VLOOKUP($K151,[1]房源明细!$B:$P,13,FALSE)</f>
        <v>0</v>
      </c>
      <c r="G151" s="19">
        <f>VLOOKUP($K151,[1]房源明细!$B:$P,14,FALSE)</f>
        <v>0</v>
      </c>
      <c r="H151" s="19">
        <f>VLOOKUP($K151,[1]房源明细!$B:$P,15,FALSE)</f>
        <v>0</v>
      </c>
      <c r="I151" s="28">
        <f>VLOOKUP($K151,[1]房源明细!$B:$P,3,FALSE)</f>
        <v>43033</v>
      </c>
      <c r="J151" s="19"/>
      <c r="K151" s="29" t="s">
        <v>315</v>
      </c>
      <c r="L151" s="19">
        <f>VLOOKUP($K151,[1]房源明细!$B:$P,2,FALSE)</f>
        <v>56.82</v>
      </c>
      <c r="M151" s="19"/>
      <c r="N151" s="19">
        <f t="shared" ref="N151:Q151" si="314">E151*16</f>
        <v>32</v>
      </c>
      <c r="O151" s="19">
        <f t="shared" si="314"/>
        <v>0</v>
      </c>
      <c r="P151" s="19">
        <f t="shared" si="314"/>
        <v>0</v>
      </c>
      <c r="Q151" s="19">
        <f t="shared" si="314"/>
        <v>0</v>
      </c>
      <c r="R151" s="19">
        <f>[1]房源明细!J184</f>
        <v>4.57</v>
      </c>
      <c r="S151" s="19">
        <f t="shared" ref="S151:V151" si="315">IF($L151&gt;N151,N151,$L151)</f>
        <v>32</v>
      </c>
      <c r="T151" s="19">
        <f t="shared" si="315"/>
        <v>0</v>
      </c>
      <c r="U151" s="19">
        <f t="shared" si="315"/>
        <v>0</v>
      </c>
      <c r="V151" s="19">
        <f t="shared" si="315"/>
        <v>0</v>
      </c>
      <c r="W151" s="19">
        <f>VLOOKUP($K151,[1]房源明细!$B:$P,10,FALSE)</f>
        <v>210</v>
      </c>
      <c r="X151" s="19">
        <f>IF(DATEDIF(I151,$X$2,"m")&gt;12,12,DATEDIF(I151,$X$2,"m"))</f>
        <v>12</v>
      </c>
      <c r="Y151" s="19">
        <f t="shared" si="275"/>
        <v>2520</v>
      </c>
      <c r="Z151" s="35">
        <f t="shared" si="276"/>
        <v>131.616</v>
      </c>
      <c r="AA151" s="35">
        <f t="shared" si="277"/>
        <v>0</v>
      </c>
      <c r="AB151" s="36">
        <f t="shared" si="278"/>
        <v>0</v>
      </c>
      <c r="AC151" s="35">
        <f t="shared" si="279"/>
        <v>0</v>
      </c>
      <c r="AD151" s="35">
        <f t="shared" si="280"/>
        <v>131.61</v>
      </c>
      <c r="AE151" s="19">
        <f t="shared" si="281"/>
        <v>12</v>
      </c>
      <c r="AF151" s="37">
        <f t="shared" si="204"/>
        <v>1579</v>
      </c>
    </row>
    <row r="152" s="2" customFormat="1" ht="33" customHeight="1" spans="1:32">
      <c r="A152" s="18">
        <v>180</v>
      </c>
      <c r="B152" s="19" t="str">
        <f>VLOOKUP($K152,[1]房源明细!$B:$P,5,FALSE)</f>
        <v>吴应求</v>
      </c>
      <c r="C152" s="19" t="s">
        <v>316</v>
      </c>
      <c r="D152" s="19">
        <f>VLOOKUP($K152,[1]房源明细!$B:$P,11,FALSE)</f>
        <v>1</v>
      </c>
      <c r="E152" s="19">
        <f>VLOOKUP($K152,[1]房源明细!$B:$P,12,FALSE)</f>
        <v>0</v>
      </c>
      <c r="F152" s="19">
        <f>VLOOKUP($K152,[1]房源明细!$B:$P,13,FALSE)</f>
        <v>0</v>
      </c>
      <c r="G152" s="19">
        <f>VLOOKUP($K152,[1]房源明细!$B:$P,14,FALSE)</f>
        <v>1</v>
      </c>
      <c r="H152" s="19">
        <f>VLOOKUP($K152,[1]房源明细!$B:$P,15,FALSE)</f>
        <v>0</v>
      </c>
      <c r="I152" s="28">
        <f>VLOOKUP($K152,[1]房源明细!$B:$P,3,FALSE)</f>
        <v>43006</v>
      </c>
      <c r="J152" s="19"/>
      <c r="K152" s="29" t="s">
        <v>317</v>
      </c>
      <c r="L152" s="19">
        <f>VLOOKUP($K152,[1]房源明细!$B:$P,2,FALSE)</f>
        <v>57.36</v>
      </c>
      <c r="M152" s="19"/>
      <c r="N152" s="19">
        <f t="shared" ref="N152:Q152" si="316">E152*16</f>
        <v>0</v>
      </c>
      <c r="O152" s="19">
        <f t="shared" si="316"/>
        <v>0</v>
      </c>
      <c r="P152" s="19">
        <f t="shared" si="316"/>
        <v>16</v>
      </c>
      <c r="Q152" s="19">
        <f t="shared" si="316"/>
        <v>0</v>
      </c>
      <c r="R152" s="19">
        <f>[1]房源明细!J185</f>
        <v>4.57</v>
      </c>
      <c r="S152" s="19">
        <f t="shared" ref="S152:V152" si="317">IF($L152&gt;N152,N152,$L152)</f>
        <v>0</v>
      </c>
      <c r="T152" s="19">
        <f t="shared" si="317"/>
        <v>0</v>
      </c>
      <c r="U152" s="19">
        <f t="shared" si="317"/>
        <v>16</v>
      </c>
      <c r="V152" s="19">
        <f t="shared" si="317"/>
        <v>0</v>
      </c>
      <c r="W152" s="19">
        <f>VLOOKUP($K152,[1]房源明细!$B:$P,10,FALSE)</f>
        <v>212</v>
      </c>
      <c r="X152" s="19">
        <f>IF(DATEDIF(I152,$X$2,"m")&gt;12,12,DATEDIF(I152,$X$2,"m"))</f>
        <v>12</v>
      </c>
      <c r="Y152" s="19">
        <f t="shared" si="275"/>
        <v>2544</v>
      </c>
      <c r="Z152" s="35">
        <f t="shared" si="276"/>
        <v>0</v>
      </c>
      <c r="AA152" s="35">
        <f t="shared" si="277"/>
        <v>0</v>
      </c>
      <c r="AB152" s="36">
        <f t="shared" si="278"/>
        <v>21.936</v>
      </c>
      <c r="AC152" s="35">
        <f t="shared" si="279"/>
        <v>0</v>
      </c>
      <c r="AD152" s="35">
        <f t="shared" si="280"/>
        <v>21.93</v>
      </c>
      <c r="AE152" s="19">
        <f t="shared" si="281"/>
        <v>12</v>
      </c>
      <c r="AF152" s="37">
        <f t="shared" si="204"/>
        <v>263</v>
      </c>
    </row>
    <row r="153" s="2" customFormat="1" ht="14.25" spans="1:32">
      <c r="A153" s="18">
        <v>181</v>
      </c>
      <c r="B153" s="19" t="str">
        <f>VLOOKUP($K153,[1]房源明细!$B:$P,5,FALSE)</f>
        <v>高世坤（去世）</v>
      </c>
      <c r="C153" s="19" t="s">
        <v>318</v>
      </c>
      <c r="D153" s="19">
        <f>VLOOKUP($K153,[1]房源明细!$B:$P,11,FALSE)</f>
        <v>1</v>
      </c>
      <c r="E153" s="19">
        <f>VLOOKUP($K153,[1]房源明细!$B:$P,12,FALSE)</f>
        <v>0</v>
      </c>
      <c r="F153" s="19">
        <f>VLOOKUP($K153,[1]房源明细!$B:$P,13,FALSE)</f>
        <v>0</v>
      </c>
      <c r="G153" s="19">
        <f>VLOOKUP($K153,[1]房源明细!$B:$P,14,FALSE)</f>
        <v>1</v>
      </c>
      <c r="H153" s="19">
        <f>VLOOKUP($K153,[1]房源明细!$B:$P,15,FALSE)</f>
        <v>0</v>
      </c>
      <c r="I153" s="28">
        <f>VLOOKUP($K153,[1]房源明细!$B:$P,3,FALSE)</f>
        <v>43372</v>
      </c>
      <c r="J153" s="19"/>
      <c r="K153" s="29" t="s">
        <v>319</v>
      </c>
      <c r="L153" s="19">
        <f>VLOOKUP($K153,[1]房源明细!$B:$P,2,FALSE)</f>
        <v>56.04</v>
      </c>
      <c r="M153" s="19"/>
      <c r="N153" s="19">
        <f t="shared" ref="N153:Q153" si="318">E153*16</f>
        <v>0</v>
      </c>
      <c r="O153" s="19">
        <f t="shared" si="318"/>
        <v>0</v>
      </c>
      <c r="P153" s="19">
        <f t="shared" si="318"/>
        <v>16</v>
      </c>
      <c r="Q153" s="19">
        <f t="shared" si="318"/>
        <v>0</v>
      </c>
      <c r="R153" s="19">
        <f>[1]房源明细!J186</f>
        <v>4.57</v>
      </c>
      <c r="S153" s="19">
        <f t="shared" ref="S153:V153" si="319">IF($L153&gt;N153,N153,$L153)</f>
        <v>0</v>
      </c>
      <c r="T153" s="19">
        <f t="shared" si="319"/>
        <v>0</v>
      </c>
      <c r="U153" s="19">
        <f t="shared" si="319"/>
        <v>16</v>
      </c>
      <c r="V153" s="19">
        <f t="shared" si="319"/>
        <v>0</v>
      </c>
      <c r="W153" s="19">
        <f>VLOOKUP($K153,[1]房源明细!$B:$P,10,FALSE)</f>
        <v>207</v>
      </c>
      <c r="X153" s="19">
        <f>IF(DATEDIF(I153,$X$2,"m")&gt;12,12,DATEDIF(I153,$X$2,"m"))</f>
        <v>12</v>
      </c>
      <c r="Y153" s="19">
        <f t="shared" si="275"/>
        <v>2484</v>
      </c>
      <c r="Z153" s="35">
        <f t="shared" si="276"/>
        <v>0</v>
      </c>
      <c r="AA153" s="35">
        <f t="shared" si="277"/>
        <v>0</v>
      </c>
      <c r="AB153" s="36">
        <f t="shared" si="278"/>
        <v>21.936</v>
      </c>
      <c r="AC153" s="35">
        <f t="shared" si="279"/>
        <v>0</v>
      </c>
      <c r="AD153" s="35">
        <f t="shared" si="280"/>
        <v>21.93</v>
      </c>
      <c r="AE153" s="19">
        <f t="shared" si="281"/>
        <v>12</v>
      </c>
      <c r="AF153" s="37">
        <f t="shared" si="204"/>
        <v>263</v>
      </c>
    </row>
    <row r="154" s="2" customFormat="1" ht="31" customHeight="1" spans="1:32">
      <c r="A154" s="18">
        <v>182</v>
      </c>
      <c r="B154" s="19" t="str">
        <f>VLOOKUP($K154,[1]房源明细!$B:$P,5,FALSE)</f>
        <v>陈开鹏（去世）</v>
      </c>
      <c r="C154" s="19" t="s">
        <v>320</v>
      </c>
      <c r="D154" s="19">
        <f>VLOOKUP($K154,[1]房源明细!$B:$P,11,FALSE)</f>
        <v>3</v>
      </c>
      <c r="E154" s="19">
        <f>VLOOKUP($K154,[1]房源明细!$B:$P,12,FALSE)</f>
        <v>0</v>
      </c>
      <c r="F154" s="19">
        <f>VLOOKUP($K154,[1]房源明细!$B:$P,13,FALSE)</f>
        <v>0</v>
      </c>
      <c r="G154" s="19">
        <f>VLOOKUP($K154,[1]房源明细!$B:$P,14,FALSE)</f>
        <v>3</v>
      </c>
      <c r="H154" s="19">
        <f>VLOOKUP($K154,[1]房源明细!$B:$P,15,FALSE)</f>
        <v>0</v>
      </c>
      <c r="I154" s="28">
        <f>VLOOKUP($K154,[1]房源明细!$B:$P,3,FALSE)</f>
        <v>42990</v>
      </c>
      <c r="J154" s="19"/>
      <c r="K154" s="29" t="s">
        <v>321</v>
      </c>
      <c r="L154" s="19">
        <f>VLOOKUP($K154,[1]房源明细!$B:$P,2,FALSE)</f>
        <v>56.05</v>
      </c>
      <c r="M154" s="19"/>
      <c r="N154" s="19">
        <f t="shared" ref="N154:Q154" si="320">E154*16</f>
        <v>0</v>
      </c>
      <c r="O154" s="19">
        <f t="shared" si="320"/>
        <v>0</v>
      </c>
      <c r="P154" s="19">
        <f t="shared" si="320"/>
        <v>48</v>
      </c>
      <c r="Q154" s="19">
        <f t="shared" si="320"/>
        <v>0</v>
      </c>
      <c r="R154" s="19">
        <f>[1]房源明细!J187</f>
        <v>4.57</v>
      </c>
      <c r="S154" s="19">
        <f t="shared" ref="S154:V154" si="321">IF($L154&gt;N154,N154,$L154)</f>
        <v>0</v>
      </c>
      <c r="T154" s="19">
        <f t="shared" si="321"/>
        <v>0</v>
      </c>
      <c r="U154" s="19">
        <f t="shared" si="321"/>
        <v>48</v>
      </c>
      <c r="V154" s="19">
        <f t="shared" si="321"/>
        <v>0</v>
      </c>
      <c r="W154" s="19">
        <f>VLOOKUP($K154,[1]房源明细!$B:$P,10,FALSE)</f>
        <v>207</v>
      </c>
      <c r="X154" s="19">
        <f>IF(DATEDIF(I154,$X$2,"m")&gt;12,12,DATEDIF(I154,$X$2,"m"))</f>
        <v>12</v>
      </c>
      <c r="Y154" s="19">
        <f t="shared" si="275"/>
        <v>2484</v>
      </c>
      <c r="Z154" s="35">
        <f t="shared" si="276"/>
        <v>0</v>
      </c>
      <c r="AA154" s="35">
        <f t="shared" si="277"/>
        <v>0</v>
      </c>
      <c r="AB154" s="36">
        <f t="shared" si="278"/>
        <v>65.808</v>
      </c>
      <c r="AC154" s="35">
        <f t="shared" si="279"/>
        <v>0</v>
      </c>
      <c r="AD154" s="35">
        <f t="shared" si="280"/>
        <v>65.8</v>
      </c>
      <c r="AE154" s="19">
        <f t="shared" si="281"/>
        <v>12</v>
      </c>
      <c r="AF154" s="37">
        <f t="shared" si="204"/>
        <v>789</v>
      </c>
    </row>
    <row r="155" s="2" customFormat="1" ht="14.25" spans="1:32">
      <c r="A155" s="18">
        <v>183</v>
      </c>
      <c r="B155" s="19" t="str">
        <f>VLOOKUP($K155,[1]房源明细!$B:$P,5,FALSE)</f>
        <v>江志清</v>
      </c>
      <c r="C155" s="19" t="s">
        <v>322</v>
      </c>
      <c r="D155" s="19">
        <f>VLOOKUP($K155,[1]房源明细!$B:$P,11,FALSE)</f>
        <v>2</v>
      </c>
      <c r="E155" s="19">
        <f>VLOOKUP($K155,[1]房源明细!$B:$P,12,FALSE)</f>
        <v>0</v>
      </c>
      <c r="F155" s="19">
        <f>VLOOKUP($K155,[1]房源明细!$B:$P,13,FALSE)</f>
        <v>0</v>
      </c>
      <c r="G155" s="19">
        <f>VLOOKUP($K155,[1]房源明细!$B:$P,14,FALSE)</f>
        <v>2</v>
      </c>
      <c r="H155" s="19">
        <f>VLOOKUP($K155,[1]房源明细!$B:$P,15,FALSE)</f>
        <v>0</v>
      </c>
      <c r="I155" s="28">
        <f>VLOOKUP($K155,[1]房源明细!$B:$P,3,FALSE)</f>
        <v>43032</v>
      </c>
      <c r="J155" s="19"/>
      <c r="K155" s="29" t="s">
        <v>323</v>
      </c>
      <c r="L155" s="19">
        <f>VLOOKUP($K155,[1]房源明细!$B:$P,2,FALSE)</f>
        <v>56.82</v>
      </c>
      <c r="M155" s="19"/>
      <c r="N155" s="19">
        <f t="shared" ref="N155:Q155" si="322">E155*16</f>
        <v>0</v>
      </c>
      <c r="O155" s="19">
        <f t="shared" si="322"/>
        <v>0</v>
      </c>
      <c r="P155" s="19">
        <f t="shared" si="322"/>
        <v>32</v>
      </c>
      <c r="Q155" s="19">
        <f t="shared" si="322"/>
        <v>0</v>
      </c>
      <c r="R155" s="19">
        <f>[1]房源明细!J188</f>
        <v>4.57</v>
      </c>
      <c r="S155" s="19">
        <f t="shared" ref="S155:V155" si="323">IF($L155&gt;N155,N155,$L155)</f>
        <v>0</v>
      </c>
      <c r="T155" s="19">
        <f t="shared" si="323"/>
        <v>0</v>
      </c>
      <c r="U155" s="19">
        <f t="shared" si="323"/>
        <v>32</v>
      </c>
      <c r="V155" s="19">
        <f t="shared" si="323"/>
        <v>0</v>
      </c>
      <c r="W155" s="19">
        <f>VLOOKUP($K155,[1]房源明细!$B:$P,10,FALSE)</f>
        <v>210</v>
      </c>
      <c r="X155" s="19">
        <f>IF(DATEDIF(I155,$X$2,"m")&gt;12,12,DATEDIF(I155,$X$2,"m"))</f>
        <v>12</v>
      </c>
      <c r="Y155" s="19">
        <f t="shared" si="275"/>
        <v>2520</v>
      </c>
      <c r="Z155" s="35">
        <f t="shared" si="276"/>
        <v>0</v>
      </c>
      <c r="AA155" s="35">
        <f t="shared" si="277"/>
        <v>0</v>
      </c>
      <c r="AB155" s="36">
        <f t="shared" si="278"/>
        <v>43.872</v>
      </c>
      <c r="AC155" s="35">
        <f t="shared" si="279"/>
        <v>0</v>
      </c>
      <c r="AD155" s="35">
        <f t="shared" si="280"/>
        <v>43.87</v>
      </c>
      <c r="AE155" s="19">
        <f t="shared" si="281"/>
        <v>12</v>
      </c>
      <c r="AF155" s="37">
        <f t="shared" si="204"/>
        <v>526</v>
      </c>
    </row>
    <row r="156" s="2" customFormat="1" ht="14.25" spans="1:32">
      <c r="A156" s="18">
        <v>184</v>
      </c>
      <c r="B156" s="19" t="str">
        <f>VLOOKUP($K156,[1]房源明细!$B:$P,5,FALSE)</f>
        <v>倪水发</v>
      </c>
      <c r="C156" s="19" t="s">
        <v>324</v>
      </c>
      <c r="D156" s="19">
        <f>VLOOKUP($K156,[1]房源明细!$B:$P,11,FALSE)</f>
        <v>3</v>
      </c>
      <c r="E156" s="19">
        <f>VLOOKUP($K156,[1]房源明细!$B:$P,12,FALSE)</f>
        <v>2</v>
      </c>
      <c r="F156" s="19">
        <f>VLOOKUP($K156,[1]房源明细!$B:$P,13,FALSE)</f>
        <v>0</v>
      </c>
      <c r="G156" s="19">
        <f>VLOOKUP($K156,[1]房源明细!$B:$P,14,FALSE)</f>
        <v>0</v>
      </c>
      <c r="H156" s="19">
        <f>VLOOKUP($K156,[1]房源明细!$B:$P,15,FALSE)</f>
        <v>0</v>
      </c>
      <c r="I156" s="28">
        <f>VLOOKUP($K156,[1]房源明细!$B:$P,3,FALSE)</f>
        <v>43354</v>
      </c>
      <c r="J156" s="19"/>
      <c r="K156" s="29" t="s">
        <v>325</v>
      </c>
      <c r="L156" s="19">
        <f>VLOOKUP($K156,[1]房源明细!$B:$P,2,FALSE)</f>
        <v>57.36</v>
      </c>
      <c r="M156" s="19"/>
      <c r="N156" s="19">
        <f t="shared" ref="N156:Q156" si="324">E156*16</f>
        <v>32</v>
      </c>
      <c r="O156" s="19">
        <f t="shared" si="324"/>
        <v>0</v>
      </c>
      <c r="P156" s="19">
        <f t="shared" si="324"/>
        <v>0</v>
      </c>
      <c r="Q156" s="19">
        <f t="shared" si="324"/>
        <v>0</v>
      </c>
      <c r="R156" s="19">
        <f>[1]房源明细!J189</f>
        <v>4.57</v>
      </c>
      <c r="S156" s="19">
        <f t="shared" ref="S156:V156" si="325">IF($L156&gt;N156,N156,$L156)</f>
        <v>32</v>
      </c>
      <c r="T156" s="19">
        <f t="shared" si="325"/>
        <v>0</v>
      </c>
      <c r="U156" s="19">
        <f t="shared" si="325"/>
        <v>0</v>
      </c>
      <c r="V156" s="19">
        <f t="shared" si="325"/>
        <v>0</v>
      </c>
      <c r="W156" s="19">
        <f>VLOOKUP($K156,[1]房源明细!$B:$P,10,FALSE)</f>
        <v>212</v>
      </c>
      <c r="X156" s="19">
        <f>IF(DATEDIF(I156,$X$2,"m")&gt;12,12,DATEDIF(I156,$X$2,"m"))</f>
        <v>12</v>
      </c>
      <c r="Y156" s="19">
        <f t="shared" si="275"/>
        <v>2544</v>
      </c>
      <c r="Z156" s="35">
        <f t="shared" si="276"/>
        <v>131.616</v>
      </c>
      <c r="AA156" s="35">
        <f t="shared" si="277"/>
        <v>0</v>
      </c>
      <c r="AB156" s="36">
        <f t="shared" si="278"/>
        <v>0</v>
      </c>
      <c r="AC156" s="35">
        <f t="shared" si="279"/>
        <v>0</v>
      </c>
      <c r="AD156" s="35">
        <f t="shared" si="280"/>
        <v>131.61</v>
      </c>
      <c r="AE156" s="19">
        <f t="shared" si="281"/>
        <v>12</v>
      </c>
      <c r="AF156" s="37">
        <f t="shared" si="204"/>
        <v>1579</v>
      </c>
    </row>
    <row r="157" s="2" customFormat="1" ht="30" customHeight="1" spans="1:32">
      <c r="A157" s="18">
        <v>185</v>
      </c>
      <c r="B157" s="19" t="str">
        <f>VLOOKUP($K157,[1]房源明细!$B:$P,5,FALSE)</f>
        <v>黄明松</v>
      </c>
      <c r="C157" s="19" t="s">
        <v>194</v>
      </c>
      <c r="D157" s="19">
        <f>VLOOKUP($K157,[1]房源明细!$B:$P,11,FALSE)</f>
        <v>2</v>
      </c>
      <c r="E157" s="19">
        <f>VLOOKUP($K157,[1]房源明细!$B:$P,12,FALSE)</f>
        <v>0</v>
      </c>
      <c r="F157" s="19">
        <f>VLOOKUP($K157,[1]房源明细!$B:$P,13,FALSE)</f>
        <v>0</v>
      </c>
      <c r="G157" s="19">
        <f>VLOOKUP($K157,[1]房源明细!$B:$P,14,FALSE)</f>
        <v>2</v>
      </c>
      <c r="H157" s="19">
        <f>VLOOKUP($K157,[1]房源明细!$B:$P,15,FALSE)</f>
        <v>0</v>
      </c>
      <c r="I157" s="28">
        <f>VLOOKUP($K157,[1]房源明细!$B:$P,3,FALSE)</f>
        <v>43361</v>
      </c>
      <c r="J157" s="19"/>
      <c r="K157" s="29" t="s">
        <v>326</v>
      </c>
      <c r="L157" s="19">
        <f>VLOOKUP($K157,[1]房源明细!$B:$P,2,FALSE)</f>
        <v>56.05</v>
      </c>
      <c r="M157" s="19"/>
      <c r="N157" s="19">
        <f t="shared" ref="N157:Q157" si="326">E157*16</f>
        <v>0</v>
      </c>
      <c r="O157" s="19">
        <f t="shared" si="326"/>
        <v>0</v>
      </c>
      <c r="P157" s="19">
        <f t="shared" si="326"/>
        <v>32</v>
      </c>
      <c r="Q157" s="19">
        <f t="shared" si="326"/>
        <v>0</v>
      </c>
      <c r="R157" s="19">
        <f>[1]房源明细!J190</f>
        <v>4.57</v>
      </c>
      <c r="S157" s="19">
        <f t="shared" ref="S157:V157" si="327">IF($L157&gt;N157,N157,$L157)</f>
        <v>0</v>
      </c>
      <c r="T157" s="19">
        <f t="shared" si="327"/>
        <v>0</v>
      </c>
      <c r="U157" s="19">
        <f t="shared" si="327"/>
        <v>32</v>
      </c>
      <c r="V157" s="19">
        <f t="shared" si="327"/>
        <v>0</v>
      </c>
      <c r="W157" s="19">
        <f>VLOOKUP($K157,[1]房源明细!$B:$P,10,FALSE)</f>
        <v>209</v>
      </c>
      <c r="X157" s="19">
        <f>IF(DATEDIF(I157,$X$2,"m")&gt;12,12,DATEDIF(I157,$X$2,"m"))</f>
        <v>12</v>
      </c>
      <c r="Y157" s="19">
        <f t="shared" si="275"/>
        <v>2508</v>
      </c>
      <c r="Z157" s="35">
        <f t="shared" si="276"/>
        <v>0</v>
      </c>
      <c r="AA157" s="35">
        <f t="shared" si="277"/>
        <v>0</v>
      </c>
      <c r="AB157" s="36">
        <f t="shared" si="278"/>
        <v>43.872</v>
      </c>
      <c r="AC157" s="35">
        <f t="shared" si="279"/>
        <v>0</v>
      </c>
      <c r="AD157" s="35">
        <f t="shared" si="280"/>
        <v>43.87</v>
      </c>
      <c r="AE157" s="19">
        <f t="shared" si="281"/>
        <v>12</v>
      </c>
      <c r="AF157" s="37">
        <f t="shared" si="204"/>
        <v>526</v>
      </c>
    </row>
    <row r="158" s="2" customFormat="1" ht="32" customHeight="1" spans="1:32">
      <c r="A158" s="18">
        <v>186</v>
      </c>
      <c r="B158" s="19" t="str">
        <f>VLOOKUP($K158,[1]房源明细!$B:$P,5,FALSE)</f>
        <v>董萍</v>
      </c>
      <c r="C158" s="19" t="s">
        <v>144</v>
      </c>
      <c r="D158" s="19">
        <f>VLOOKUP($K158,[1]房源明细!$B:$P,11,FALSE)</f>
        <v>5</v>
      </c>
      <c r="E158" s="19">
        <f>VLOOKUP($K158,[1]房源明细!$B:$P,12,FALSE)</f>
        <v>0</v>
      </c>
      <c r="F158" s="19">
        <f>VLOOKUP($K158,[1]房源明细!$B:$P,13,FALSE)</f>
        <v>0</v>
      </c>
      <c r="G158" s="19">
        <f>VLOOKUP($K158,[1]房源明细!$B:$P,14,FALSE)</f>
        <v>5</v>
      </c>
      <c r="H158" s="19">
        <f>VLOOKUP($K158,[1]房源明细!$B:$P,15,FALSE)</f>
        <v>0</v>
      </c>
      <c r="I158" s="28">
        <f>VLOOKUP($K158,[1]房源明细!$B:$P,3,FALSE)</f>
        <v>43369</v>
      </c>
      <c r="J158" s="19"/>
      <c r="K158" s="29" t="s">
        <v>327</v>
      </c>
      <c r="L158" s="19">
        <f>VLOOKUP($K158,[1]房源明细!$B:$P,2,FALSE)</f>
        <v>56.04</v>
      </c>
      <c r="M158" s="19"/>
      <c r="N158" s="19">
        <f t="shared" ref="N158:Q158" si="328">E158*16</f>
        <v>0</v>
      </c>
      <c r="O158" s="19">
        <f t="shared" si="328"/>
        <v>0</v>
      </c>
      <c r="P158" s="19">
        <f t="shared" si="328"/>
        <v>80</v>
      </c>
      <c r="Q158" s="19">
        <f t="shared" si="328"/>
        <v>0</v>
      </c>
      <c r="R158" s="19">
        <f>[1]房源明细!J191</f>
        <v>4.57</v>
      </c>
      <c r="S158" s="19">
        <f t="shared" ref="S158:V158" si="329">IF($L158&gt;N158,N158,$L158)</f>
        <v>0</v>
      </c>
      <c r="T158" s="19">
        <f t="shared" si="329"/>
        <v>0</v>
      </c>
      <c r="U158" s="19">
        <f t="shared" si="329"/>
        <v>56.04</v>
      </c>
      <c r="V158" s="19">
        <f t="shared" si="329"/>
        <v>0</v>
      </c>
      <c r="W158" s="19">
        <f>VLOOKUP($K158,[1]房源明细!$B:$P,10,FALSE)</f>
        <v>208</v>
      </c>
      <c r="X158" s="19">
        <f>IF(DATEDIF(I158,$X$2,"m")&gt;12,12,DATEDIF(I158,$X$2,"m"))</f>
        <v>12</v>
      </c>
      <c r="Y158" s="19">
        <f t="shared" si="275"/>
        <v>2496</v>
      </c>
      <c r="Z158" s="35">
        <f t="shared" si="276"/>
        <v>0</v>
      </c>
      <c r="AA158" s="35">
        <f t="shared" si="277"/>
        <v>0</v>
      </c>
      <c r="AB158" s="36">
        <f t="shared" si="278"/>
        <v>76.83084</v>
      </c>
      <c r="AC158" s="35">
        <f t="shared" si="279"/>
        <v>0</v>
      </c>
      <c r="AD158" s="35">
        <f t="shared" si="280"/>
        <v>76.83</v>
      </c>
      <c r="AE158" s="19">
        <f t="shared" si="281"/>
        <v>12</v>
      </c>
      <c r="AF158" s="37">
        <f t="shared" si="204"/>
        <v>921</v>
      </c>
    </row>
    <row r="159" s="2" customFormat="1" ht="33" customHeight="1" spans="1:32">
      <c r="A159" s="18">
        <v>188</v>
      </c>
      <c r="B159" s="19" t="str">
        <f>VLOOKUP($K159,[1]房源明细!$B:$P,5,FALSE)</f>
        <v>顿又梅</v>
      </c>
      <c r="C159" s="19" t="s">
        <v>328</v>
      </c>
      <c r="D159" s="19">
        <f>VLOOKUP($K159,[1]房源明细!$B:$P,11,FALSE)</f>
        <v>2</v>
      </c>
      <c r="E159" s="19">
        <f>VLOOKUP($K159,[1]房源明细!$B:$P,12,FALSE)</f>
        <v>0</v>
      </c>
      <c r="F159" s="19">
        <f>VLOOKUP($K159,[1]房源明细!$B:$P,13,FALSE)</f>
        <v>0</v>
      </c>
      <c r="G159" s="19">
        <f>VLOOKUP($K159,[1]房源明细!$B:$P,14,FALSE)</f>
        <v>2</v>
      </c>
      <c r="H159" s="19">
        <f>VLOOKUP($K159,[1]房源明细!$B:$P,15,FALSE)</f>
        <v>0</v>
      </c>
      <c r="I159" s="28">
        <f>VLOOKUP($K159,[1]房源明细!$B:$P,3,FALSE)</f>
        <v>43364</v>
      </c>
      <c r="J159" s="19"/>
      <c r="K159" s="29" t="s">
        <v>329</v>
      </c>
      <c r="L159" s="19">
        <f>VLOOKUP($K159,[1]房源明细!$B:$P,2,FALSE)</f>
        <v>57.36</v>
      </c>
      <c r="M159" s="19"/>
      <c r="N159" s="19">
        <f t="shared" ref="N159:Q159" si="330">E159*16</f>
        <v>0</v>
      </c>
      <c r="O159" s="19">
        <f t="shared" si="330"/>
        <v>0</v>
      </c>
      <c r="P159" s="19">
        <f t="shared" si="330"/>
        <v>32</v>
      </c>
      <c r="Q159" s="19">
        <f t="shared" si="330"/>
        <v>0</v>
      </c>
      <c r="R159" s="19">
        <f>[1]房源明细!J193</f>
        <v>4.57</v>
      </c>
      <c r="S159" s="19">
        <f t="shared" ref="S159:V159" si="331">IF($L159&gt;N159,N159,$L159)</f>
        <v>0</v>
      </c>
      <c r="T159" s="19">
        <f t="shared" si="331"/>
        <v>0</v>
      </c>
      <c r="U159" s="19">
        <f t="shared" si="331"/>
        <v>32</v>
      </c>
      <c r="V159" s="19">
        <f t="shared" si="331"/>
        <v>0</v>
      </c>
      <c r="W159" s="19">
        <f>VLOOKUP($K159,[1]房源明细!$B:$P,10,FALSE)</f>
        <v>213</v>
      </c>
      <c r="X159" s="19">
        <f>IF(DATEDIF(I159,$X$2,"m")&gt;12,12,DATEDIF(I159,$X$2,"m"))</f>
        <v>12</v>
      </c>
      <c r="Y159" s="19">
        <f t="shared" si="275"/>
        <v>2556</v>
      </c>
      <c r="Z159" s="35">
        <f t="shared" si="276"/>
        <v>0</v>
      </c>
      <c r="AA159" s="35">
        <f t="shared" si="277"/>
        <v>0</v>
      </c>
      <c r="AB159" s="36">
        <f t="shared" si="278"/>
        <v>43.872</v>
      </c>
      <c r="AC159" s="35">
        <f t="shared" si="279"/>
        <v>0</v>
      </c>
      <c r="AD159" s="35">
        <f t="shared" si="280"/>
        <v>43.87</v>
      </c>
      <c r="AE159" s="19">
        <f t="shared" si="281"/>
        <v>12</v>
      </c>
      <c r="AF159" s="37">
        <f t="shared" si="204"/>
        <v>526</v>
      </c>
    </row>
    <row r="160" s="2" customFormat="1" ht="14.25" spans="1:32">
      <c r="A160" s="18">
        <v>189</v>
      </c>
      <c r="B160" s="19" t="str">
        <f>VLOOKUP($K160,[1]房源明细!$B:$P,5,FALSE)</f>
        <v>朱军</v>
      </c>
      <c r="C160" s="19" t="s">
        <v>330</v>
      </c>
      <c r="D160" s="19">
        <f>VLOOKUP($K160,[1]房源明细!$B:$P,11,FALSE)</f>
        <v>1</v>
      </c>
      <c r="E160" s="19">
        <f>VLOOKUP($K160,[1]房源明细!$B:$P,12,FALSE)</f>
        <v>1</v>
      </c>
      <c r="F160" s="19">
        <f>VLOOKUP($K160,[1]房源明细!$B:$P,13,FALSE)</f>
        <v>0</v>
      </c>
      <c r="G160" s="19">
        <f>VLOOKUP($K160,[1]房源明细!$B:$P,14,FALSE)</f>
        <v>0</v>
      </c>
      <c r="H160" s="19">
        <f>VLOOKUP($K160,[1]房源明细!$B:$P,15,FALSE)</f>
        <v>0</v>
      </c>
      <c r="I160" s="28">
        <f>VLOOKUP($K160,[1]房源明细!$B:$P,3,FALSE)</f>
        <v>43354</v>
      </c>
      <c r="J160" s="19"/>
      <c r="K160" s="29" t="s">
        <v>331</v>
      </c>
      <c r="L160" s="19">
        <f>VLOOKUP($K160,[1]房源明细!$B:$P,2,FALSE)</f>
        <v>56.05</v>
      </c>
      <c r="M160" s="19"/>
      <c r="N160" s="19">
        <f t="shared" ref="N160:Q160" si="332">E160*16</f>
        <v>16</v>
      </c>
      <c r="O160" s="19">
        <f t="shared" si="332"/>
        <v>0</v>
      </c>
      <c r="P160" s="19">
        <f t="shared" si="332"/>
        <v>0</v>
      </c>
      <c r="Q160" s="19">
        <f t="shared" si="332"/>
        <v>0</v>
      </c>
      <c r="R160" s="19">
        <f>[1]房源明细!J194</f>
        <v>4.57</v>
      </c>
      <c r="S160" s="19">
        <f t="shared" ref="S160:V160" si="333">IF($L160&gt;N160,N160,$L160)</f>
        <v>16</v>
      </c>
      <c r="T160" s="19">
        <f t="shared" si="333"/>
        <v>0</v>
      </c>
      <c r="U160" s="19">
        <f t="shared" si="333"/>
        <v>0</v>
      </c>
      <c r="V160" s="19">
        <f t="shared" si="333"/>
        <v>0</v>
      </c>
      <c r="W160" s="19">
        <f>VLOOKUP($K160,[1]房源明细!$B:$P,10,FALSE)</f>
        <v>211</v>
      </c>
      <c r="X160" s="19">
        <f>IF(DATEDIF(I160,$X$2,"m")&gt;12,12,DATEDIF(I160,$X$2,"m"))</f>
        <v>12</v>
      </c>
      <c r="Y160" s="19">
        <f t="shared" si="275"/>
        <v>2532</v>
      </c>
      <c r="Z160" s="35">
        <f t="shared" si="276"/>
        <v>65.808</v>
      </c>
      <c r="AA160" s="35">
        <f t="shared" si="277"/>
        <v>0</v>
      </c>
      <c r="AB160" s="36">
        <f t="shared" si="278"/>
        <v>0</v>
      </c>
      <c r="AC160" s="35">
        <f t="shared" si="279"/>
        <v>0</v>
      </c>
      <c r="AD160" s="35">
        <f t="shared" si="280"/>
        <v>65.8</v>
      </c>
      <c r="AE160" s="19">
        <f t="shared" si="281"/>
        <v>12</v>
      </c>
      <c r="AF160" s="37">
        <f t="shared" si="204"/>
        <v>789</v>
      </c>
    </row>
    <row r="161" s="2" customFormat="1" ht="14.25" spans="1:32">
      <c r="A161" s="18">
        <v>192</v>
      </c>
      <c r="B161" s="19" t="str">
        <f>VLOOKUP($K161,[1]房源明细!$B:$P,5,FALSE)</f>
        <v>张倩</v>
      </c>
      <c r="C161" s="19" t="s">
        <v>332</v>
      </c>
      <c r="D161" s="19">
        <f>VLOOKUP($K161,[1]房源明细!$B:$P,11,FALSE)</f>
        <v>2</v>
      </c>
      <c r="E161" s="19">
        <f>VLOOKUP($K161,[1]房源明细!$B:$P,12,FALSE)</f>
        <v>2</v>
      </c>
      <c r="F161" s="19">
        <f>VLOOKUP($K161,[1]房源明细!$B:$P,13,FALSE)</f>
        <v>0</v>
      </c>
      <c r="G161" s="19">
        <f>VLOOKUP($K161,[1]房源明细!$B:$P,14,FALSE)</f>
        <v>0</v>
      </c>
      <c r="H161" s="19">
        <f>VLOOKUP($K161,[1]房源明细!$B:$P,15,FALSE)</f>
        <v>0</v>
      </c>
      <c r="I161" s="28">
        <f>VLOOKUP($K161,[1]房源明细!$B:$P,3,FALSE)</f>
        <v>43102</v>
      </c>
      <c r="J161" s="19"/>
      <c r="K161" s="29" t="s">
        <v>333</v>
      </c>
      <c r="L161" s="19">
        <f>VLOOKUP($K161,[1]房源明细!$B:$P,2,FALSE)</f>
        <v>57.36</v>
      </c>
      <c r="M161" s="19"/>
      <c r="N161" s="19">
        <f t="shared" ref="N161:Q161" si="334">E161*16</f>
        <v>32</v>
      </c>
      <c r="O161" s="19">
        <f t="shared" si="334"/>
        <v>0</v>
      </c>
      <c r="P161" s="19">
        <f t="shared" si="334"/>
        <v>0</v>
      </c>
      <c r="Q161" s="19">
        <f t="shared" si="334"/>
        <v>0</v>
      </c>
      <c r="R161" s="19">
        <f>[1]房源明细!J197</f>
        <v>4.57</v>
      </c>
      <c r="S161" s="19">
        <f t="shared" ref="S161:V161" si="335">IF($L161&gt;N161,N161,$L161)</f>
        <v>32</v>
      </c>
      <c r="T161" s="19">
        <f t="shared" si="335"/>
        <v>0</v>
      </c>
      <c r="U161" s="19">
        <f t="shared" si="335"/>
        <v>0</v>
      </c>
      <c r="V161" s="19">
        <f t="shared" si="335"/>
        <v>0</v>
      </c>
      <c r="W161" s="19">
        <f>VLOOKUP($K161,[1]房源明细!$B:$P,10,FALSE)</f>
        <v>216</v>
      </c>
      <c r="X161" s="19">
        <f>IF(DATEDIF(I161,$X$2,"m")&gt;12,12,DATEDIF(I161,$X$2,"m"))</f>
        <v>12</v>
      </c>
      <c r="Y161" s="19">
        <f t="shared" si="275"/>
        <v>2592</v>
      </c>
      <c r="Z161" s="35">
        <f t="shared" si="276"/>
        <v>131.616</v>
      </c>
      <c r="AA161" s="35">
        <f t="shared" si="277"/>
        <v>0</v>
      </c>
      <c r="AB161" s="36">
        <f t="shared" si="278"/>
        <v>0</v>
      </c>
      <c r="AC161" s="35">
        <f t="shared" si="279"/>
        <v>0</v>
      </c>
      <c r="AD161" s="35">
        <f t="shared" si="280"/>
        <v>131.61</v>
      </c>
      <c r="AE161" s="19">
        <f t="shared" si="281"/>
        <v>12</v>
      </c>
      <c r="AF161" s="37">
        <f t="shared" si="204"/>
        <v>1579</v>
      </c>
    </row>
    <row r="162" s="2" customFormat="1" ht="14.25" spans="1:32">
      <c r="A162" s="18">
        <v>194</v>
      </c>
      <c r="B162" s="19" t="str">
        <f>VLOOKUP($K162,[1]房源明细!$B:$P,5,FALSE)</f>
        <v>陆柱柱</v>
      </c>
      <c r="C162" s="19" t="s">
        <v>334</v>
      </c>
      <c r="D162" s="19">
        <f>VLOOKUP($K162,[1]房源明细!$B:$P,11,FALSE)</f>
        <v>3</v>
      </c>
      <c r="E162" s="19">
        <f>VLOOKUP($K162,[1]房源明细!$B:$P,12,FALSE)</f>
        <v>0</v>
      </c>
      <c r="F162" s="19">
        <f>VLOOKUP($K162,[1]房源明细!$B:$P,13,FALSE)</f>
        <v>0</v>
      </c>
      <c r="G162" s="19">
        <f>VLOOKUP($K162,[1]房源明细!$B:$P,14,FALSE)</f>
        <v>3</v>
      </c>
      <c r="H162" s="19">
        <f>VLOOKUP($K162,[1]房源明细!$B:$P,15,FALSE)</f>
        <v>0</v>
      </c>
      <c r="I162" s="28">
        <f>VLOOKUP($K162,[1]房源明细!$B:$P,3,FALSE)</f>
        <v>43364</v>
      </c>
      <c r="J162" s="19"/>
      <c r="K162" s="29" t="s">
        <v>335</v>
      </c>
      <c r="L162" s="19">
        <f>VLOOKUP($K162,[1]房源明细!$B:$P,2,FALSE)</f>
        <v>56.04</v>
      </c>
      <c r="M162" s="19"/>
      <c r="N162" s="19">
        <f t="shared" ref="N162:Q162" si="336">E162*16</f>
        <v>0</v>
      </c>
      <c r="O162" s="19">
        <f t="shared" si="336"/>
        <v>0</v>
      </c>
      <c r="P162" s="19">
        <f t="shared" si="336"/>
        <v>48</v>
      </c>
      <c r="Q162" s="19">
        <f t="shared" si="336"/>
        <v>0</v>
      </c>
      <c r="R162" s="19">
        <f>[1]房源明细!J199</f>
        <v>4.57</v>
      </c>
      <c r="S162" s="19">
        <f t="shared" ref="S162:V162" si="337">IF($L162&gt;N162,N162,$L162)</f>
        <v>0</v>
      </c>
      <c r="T162" s="19">
        <f t="shared" si="337"/>
        <v>0</v>
      </c>
      <c r="U162" s="19">
        <f t="shared" si="337"/>
        <v>48</v>
      </c>
      <c r="V162" s="19">
        <f t="shared" si="337"/>
        <v>0</v>
      </c>
      <c r="W162" s="19">
        <f>VLOOKUP($K162,[1]房源明细!$B:$P,10,FALSE)</f>
        <v>213</v>
      </c>
      <c r="X162" s="19">
        <f>IF(DATEDIF(I162,$X$2,"m")&gt;12,12,DATEDIF(I162,$X$2,"m"))</f>
        <v>12</v>
      </c>
      <c r="Y162" s="19">
        <f t="shared" si="275"/>
        <v>2556</v>
      </c>
      <c r="Z162" s="35">
        <f t="shared" si="276"/>
        <v>0</v>
      </c>
      <c r="AA162" s="35">
        <f t="shared" si="277"/>
        <v>0</v>
      </c>
      <c r="AB162" s="36">
        <f t="shared" si="278"/>
        <v>65.808</v>
      </c>
      <c r="AC162" s="35">
        <f t="shared" si="279"/>
        <v>0</v>
      </c>
      <c r="AD162" s="35">
        <f t="shared" si="280"/>
        <v>65.8</v>
      </c>
      <c r="AE162" s="19">
        <f t="shared" si="281"/>
        <v>12</v>
      </c>
      <c r="AF162" s="37">
        <f t="shared" si="204"/>
        <v>789</v>
      </c>
    </row>
    <row r="163" s="2" customFormat="1" ht="14.25" spans="1:32">
      <c r="A163" s="18">
        <v>195</v>
      </c>
      <c r="B163" s="19" t="str">
        <f>VLOOKUP($K163,[1]房源明细!$B:$P,5,FALSE)</f>
        <v>简逦俊</v>
      </c>
      <c r="C163" s="19" t="s">
        <v>336</v>
      </c>
      <c r="D163" s="19">
        <f>VLOOKUP($K163,[1]房源明细!$B:$P,11,FALSE)</f>
        <v>2</v>
      </c>
      <c r="E163" s="19">
        <f>VLOOKUP($K163,[1]房源明细!$B:$P,12,FALSE)</f>
        <v>0</v>
      </c>
      <c r="F163" s="19">
        <f>VLOOKUP($K163,[1]房源明细!$B:$P,13,FALSE)</f>
        <v>0</v>
      </c>
      <c r="G163" s="19">
        <f>VLOOKUP($K163,[1]房源明细!$B:$P,14,FALSE)</f>
        <v>2</v>
      </c>
      <c r="H163" s="19">
        <f>VLOOKUP($K163,[1]房源明细!$B:$P,15,FALSE)</f>
        <v>0</v>
      </c>
      <c r="I163" s="28">
        <f>VLOOKUP($K163,[1]房源明细!$B:$P,3,FALSE)</f>
        <v>43373</v>
      </c>
      <c r="J163" s="19"/>
      <c r="K163" s="29" t="s">
        <v>337</v>
      </c>
      <c r="L163" s="19">
        <f>VLOOKUP($K163,[1]房源明细!$B:$P,2,FALSE)</f>
        <v>56.82</v>
      </c>
      <c r="M163" s="19"/>
      <c r="N163" s="19">
        <f t="shared" ref="N163:Q163" si="338">E163*16</f>
        <v>0</v>
      </c>
      <c r="O163" s="19">
        <f t="shared" si="338"/>
        <v>0</v>
      </c>
      <c r="P163" s="19">
        <f t="shared" si="338"/>
        <v>32</v>
      </c>
      <c r="Q163" s="19">
        <f t="shared" si="338"/>
        <v>0</v>
      </c>
      <c r="R163" s="19">
        <f>[1]房源明细!J200</f>
        <v>4.57</v>
      </c>
      <c r="S163" s="19">
        <f t="shared" ref="S163:V163" si="339">IF($L163&gt;N163,N163,$L163)</f>
        <v>0</v>
      </c>
      <c r="T163" s="19">
        <f t="shared" si="339"/>
        <v>0</v>
      </c>
      <c r="U163" s="19">
        <f t="shared" si="339"/>
        <v>32</v>
      </c>
      <c r="V163" s="19">
        <f t="shared" si="339"/>
        <v>0</v>
      </c>
      <c r="W163" s="19">
        <f>VLOOKUP($K163,[1]房源明细!$B:$P,10,FALSE)</f>
        <v>216</v>
      </c>
      <c r="X163" s="19">
        <f>IF(DATEDIF(I163,$X$2,"m")&gt;12,12,DATEDIF(I163,$X$2,"m"))</f>
        <v>12</v>
      </c>
      <c r="Y163" s="19">
        <f t="shared" si="275"/>
        <v>2592</v>
      </c>
      <c r="Z163" s="35">
        <f t="shared" si="276"/>
        <v>0</v>
      </c>
      <c r="AA163" s="35">
        <f t="shared" si="277"/>
        <v>0</v>
      </c>
      <c r="AB163" s="36">
        <f t="shared" si="278"/>
        <v>43.872</v>
      </c>
      <c r="AC163" s="35">
        <f t="shared" si="279"/>
        <v>0</v>
      </c>
      <c r="AD163" s="35">
        <f t="shared" si="280"/>
        <v>43.87</v>
      </c>
      <c r="AE163" s="19">
        <f t="shared" si="281"/>
        <v>12</v>
      </c>
      <c r="AF163" s="37">
        <f t="shared" ref="AF163:AF226" si="340">IF(AD163*AE163&gt;Y163,Y163,TRUNC(AD163*AE163,0))</f>
        <v>526</v>
      </c>
    </row>
    <row r="164" s="2" customFormat="1" ht="14.25" spans="1:32">
      <c r="A164" s="18">
        <v>196</v>
      </c>
      <c r="B164" s="19" t="str">
        <f>VLOOKUP($K164,[1]房源明细!$B:$P,5,FALSE)</f>
        <v>杨梦林</v>
      </c>
      <c r="C164" s="19" t="s">
        <v>338</v>
      </c>
      <c r="D164" s="19">
        <f>VLOOKUP($K164,[1]房源明细!$B:$P,11,FALSE)</f>
        <v>3</v>
      </c>
      <c r="E164" s="19">
        <f>VLOOKUP($K164,[1]房源明细!$B:$P,12,FALSE)</f>
        <v>0</v>
      </c>
      <c r="F164" s="19">
        <f>VLOOKUP($K164,[1]房源明细!$B:$P,13,FALSE)</f>
        <v>0</v>
      </c>
      <c r="G164" s="19">
        <f>VLOOKUP($K164,[1]房源明细!$B:$P,14,FALSE)</f>
        <v>3</v>
      </c>
      <c r="H164" s="19">
        <f>VLOOKUP($K164,[1]房源明细!$B:$P,15,FALSE)</f>
        <v>0</v>
      </c>
      <c r="I164" s="28">
        <f>VLOOKUP($K164,[1]房源明细!$B:$P,3,FALSE)</f>
        <v>43108</v>
      </c>
      <c r="J164" s="19"/>
      <c r="K164" s="29" t="s">
        <v>339</v>
      </c>
      <c r="L164" s="19">
        <f>VLOOKUP($K164,[1]房源明细!$B:$P,2,FALSE)</f>
        <v>57.36</v>
      </c>
      <c r="M164" s="19"/>
      <c r="N164" s="19">
        <f t="shared" ref="N164:Q164" si="341">E164*16</f>
        <v>0</v>
      </c>
      <c r="O164" s="19">
        <f t="shared" si="341"/>
        <v>0</v>
      </c>
      <c r="P164" s="19">
        <f t="shared" si="341"/>
        <v>48</v>
      </c>
      <c r="Q164" s="19">
        <f t="shared" si="341"/>
        <v>0</v>
      </c>
      <c r="R164" s="19">
        <f>[1]房源明细!J201</f>
        <v>4.57</v>
      </c>
      <c r="S164" s="19">
        <f t="shared" ref="S164:V164" si="342">IF($L164&gt;N164,N164,$L164)</f>
        <v>0</v>
      </c>
      <c r="T164" s="19">
        <f t="shared" si="342"/>
        <v>0</v>
      </c>
      <c r="U164" s="19">
        <f t="shared" si="342"/>
        <v>48</v>
      </c>
      <c r="V164" s="19">
        <f t="shared" si="342"/>
        <v>0</v>
      </c>
      <c r="W164" s="19">
        <f>VLOOKUP($K164,[1]房源明细!$B:$P,10,FALSE)</f>
        <v>218</v>
      </c>
      <c r="X164" s="19">
        <f>IF(DATEDIF(I164,$X$2,"m")&gt;12,12,DATEDIF(I164,$X$2,"m"))</f>
        <v>12</v>
      </c>
      <c r="Y164" s="19">
        <f t="shared" si="275"/>
        <v>2616</v>
      </c>
      <c r="Z164" s="35">
        <f t="shared" si="276"/>
        <v>0</v>
      </c>
      <c r="AA164" s="35">
        <f t="shared" si="277"/>
        <v>0</v>
      </c>
      <c r="AB164" s="36">
        <f t="shared" si="278"/>
        <v>65.808</v>
      </c>
      <c r="AC164" s="35">
        <f t="shared" si="279"/>
        <v>0</v>
      </c>
      <c r="AD164" s="35">
        <f t="shared" si="280"/>
        <v>65.8</v>
      </c>
      <c r="AE164" s="19">
        <f t="shared" si="281"/>
        <v>12</v>
      </c>
      <c r="AF164" s="37">
        <f t="shared" si="340"/>
        <v>789</v>
      </c>
    </row>
    <row r="165" s="2" customFormat="1" ht="14.25" spans="1:32">
      <c r="A165" s="18">
        <v>198</v>
      </c>
      <c r="B165" s="19" t="str">
        <f>VLOOKUP($K165,[1]房源明细!$B:$P,5,FALSE)</f>
        <v>瞿为安</v>
      </c>
      <c r="C165" s="19" t="s">
        <v>340</v>
      </c>
      <c r="D165" s="19">
        <f>VLOOKUP($K165,[1]房源明细!$B:$P,11,FALSE)</f>
        <v>2</v>
      </c>
      <c r="E165" s="19">
        <f>VLOOKUP($K165,[1]房源明细!$B:$P,12,FALSE)</f>
        <v>0</v>
      </c>
      <c r="F165" s="19">
        <f>VLOOKUP($K165,[1]房源明细!$B:$P,13,FALSE)</f>
        <v>0</v>
      </c>
      <c r="G165" s="19">
        <f>VLOOKUP($K165,[1]房源明细!$B:$P,14,FALSE)</f>
        <v>2</v>
      </c>
      <c r="H165" s="19">
        <f>VLOOKUP($K165,[1]房源明细!$B:$P,15,FALSE)</f>
        <v>0</v>
      </c>
      <c r="I165" s="28">
        <f>VLOOKUP($K165,[1]房源明细!$B:$P,3,FALSE)</f>
        <v>43360</v>
      </c>
      <c r="J165" s="19"/>
      <c r="K165" s="29" t="s">
        <v>341</v>
      </c>
      <c r="L165" s="19">
        <f>VLOOKUP($K165,[1]房源明细!$B:$P,2,FALSE)</f>
        <v>56.05</v>
      </c>
      <c r="M165" s="19"/>
      <c r="N165" s="19">
        <f t="shared" ref="N165:Q165" si="343">E165*16</f>
        <v>0</v>
      </c>
      <c r="O165" s="19">
        <f t="shared" si="343"/>
        <v>0</v>
      </c>
      <c r="P165" s="19">
        <f t="shared" si="343"/>
        <v>32</v>
      </c>
      <c r="Q165" s="19">
        <f t="shared" si="343"/>
        <v>0</v>
      </c>
      <c r="R165" s="19">
        <f>[1]房源明细!J203</f>
        <v>4.57</v>
      </c>
      <c r="S165" s="19">
        <f t="shared" ref="S165:V165" si="344">IF($L165&gt;N165,N165,$L165)</f>
        <v>0</v>
      </c>
      <c r="T165" s="19">
        <f t="shared" si="344"/>
        <v>0</v>
      </c>
      <c r="U165" s="19">
        <f t="shared" si="344"/>
        <v>32</v>
      </c>
      <c r="V165" s="19">
        <f t="shared" si="344"/>
        <v>0</v>
      </c>
      <c r="W165" s="19">
        <f>VLOOKUP($K165,[1]房源明细!$B:$P,10,FALSE)</f>
        <v>215</v>
      </c>
      <c r="X165" s="19">
        <f>IF(DATEDIF(I165,$X$2,"m")&gt;12,12,DATEDIF(I165,$X$2,"m"))</f>
        <v>12</v>
      </c>
      <c r="Y165" s="19">
        <f t="shared" si="275"/>
        <v>2580</v>
      </c>
      <c r="Z165" s="35">
        <f t="shared" si="276"/>
        <v>0</v>
      </c>
      <c r="AA165" s="35">
        <f t="shared" si="277"/>
        <v>0</v>
      </c>
      <c r="AB165" s="36">
        <f t="shared" si="278"/>
        <v>43.872</v>
      </c>
      <c r="AC165" s="35">
        <f t="shared" si="279"/>
        <v>0</v>
      </c>
      <c r="AD165" s="35">
        <f t="shared" si="280"/>
        <v>43.87</v>
      </c>
      <c r="AE165" s="19">
        <f t="shared" si="281"/>
        <v>12</v>
      </c>
      <c r="AF165" s="37">
        <f t="shared" si="340"/>
        <v>526</v>
      </c>
    </row>
    <row r="166" s="2" customFormat="1" ht="14.25" spans="1:32">
      <c r="A166" s="18">
        <v>199</v>
      </c>
      <c r="B166" s="19" t="str">
        <f>VLOOKUP($K166,[1]房源明细!$B:$P,5,FALSE)</f>
        <v>程腊香</v>
      </c>
      <c r="C166" s="19" t="s">
        <v>170</v>
      </c>
      <c r="D166" s="19">
        <f>VLOOKUP($K166,[1]房源明细!$B:$P,11,FALSE)</f>
        <v>2</v>
      </c>
      <c r="E166" s="19">
        <f>VLOOKUP($K166,[1]房源明细!$B:$P,12,FALSE)</f>
        <v>0</v>
      </c>
      <c r="F166" s="19">
        <f>VLOOKUP($K166,[1]房源明细!$B:$P,13,FALSE)</f>
        <v>0</v>
      </c>
      <c r="G166" s="19">
        <f>VLOOKUP($K166,[1]房源明细!$B:$P,14,FALSE)</f>
        <v>2</v>
      </c>
      <c r="H166" s="19">
        <f>VLOOKUP($K166,[1]房源明细!$B:$P,15,FALSE)</f>
        <v>0</v>
      </c>
      <c r="I166" s="28">
        <f>VLOOKUP($K166,[1]房源明细!$B:$P,3,FALSE)</f>
        <v>43364</v>
      </c>
      <c r="J166" s="19"/>
      <c r="K166" s="29" t="s">
        <v>342</v>
      </c>
      <c r="L166" s="19">
        <f>VLOOKUP($K166,[1]房源明细!$B:$P,2,FALSE)</f>
        <v>56.82</v>
      </c>
      <c r="M166" s="19"/>
      <c r="N166" s="19">
        <f t="shared" ref="N166:Q166" si="345">E166*16</f>
        <v>0</v>
      </c>
      <c r="O166" s="19">
        <f t="shared" si="345"/>
        <v>0</v>
      </c>
      <c r="P166" s="19">
        <f t="shared" si="345"/>
        <v>32</v>
      </c>
      <c r="Q166" s="19">
        <f t="shared" si="345"/>
        <v>0</v>
      </c>
      <c r="R166" s="19">
        <f>[1]房源明细!J204</f>
        <v>4.57</v>
      </c>
      <c r="S166" s="19">
        <f t="shared" ref="S166:V166" si="346">IF($L166&gt;N166,N166,$L166)</f>
        <v>0</v>
      </c>
      <c r="T166" s="19">
        <f t="shared" si="346"/>
        <v>0</v>
      </c>
      <c r="U166" s="19">
        <f t="shared" si="346"/>
        <v>32</v>
      </c>
      <c r="V166" s="19">
        <f t="shared" si="346"/>
        <v>0</v>
      </c>
      <c r="W166" s="19">
        <f>VLOOKUP($K166,[1]房源明细!$B:$P,10,FALSE)</f>
        <v>218</v>
      </c>
      <c r="X166" s="19">
        <f>IF(DATEDIF(I166,$X$2,"m")&gt;12,12,DATEDIF(I166,$X$2,"m"))</f>
        <v>12</v>
      </c>
      <c r="Y166" s="19">
        <f t="shared" si="275"/>
        <v>2616</v>
      </c>
      <c r="Z166" s="35">
        <f t="shared" si="276"/>
        <v>0</v>
      </c>
      <c r="AA166" s="35">
        <f t="shared" si="277"/>
        <v>0</v>
      </c>
      <c r="AB166" s="36">
        <f t="shared" si="278"/>
        <v>43.872</v>
      </c>
      <c r="AC166" s="35">
        <f t="shared" si="279"/>
        <v>0</v>
      </c>
      <c r="AD166" s="35">
        <f t="shared" si="280"/>
        <v>43.87</v>
      </c>
      <c r="AE166" s="19">
        <f t="shared" si="281"/>
        <v>12</v>
      </c>
      <c r="AF166" s="37">
        <f t="shared" si="340"/>
        <v>526</v>
      </c>
    </row>
    <row r="167" s="2" customFormat="1" ht="14.25" spans="1:32">
      <c r="A167" s="18">
        <v>200</v>
      </c>
      <c r="B167" s="19" t="str">
        <f>VLOOKUP($K167,[1]房源明细!$B:$P,5,FALSE)</f>
        <v>张仕诗</v>
      </c>
      <c r="C167" s="19" t="s">
        <v>248</v>
      </c>
      <c r="D167" s="19">
        <f>VLOOKUP($K167,[1]房源明细!$B:$P,11,FALSE)</f>
        <v>1</v>
      </c>
      <c r="E167" s="19">
        <f>VLOOKUP($K167,[1]房源明细!$B:$P,12,FALSE)</f>
        <v>1</v>
      </c>
      <c r="F167" s="19">
        <f>VLOOKUP($K167,[1]房源明细!$B:$P,13,FALSE)</f>
        <v>0</v>
      </c>
      <c r="G167" s="19">
        <f>VLOOKUP($K167,[1]房源明细!$B:$P,14,FALSE)</f>
        <v>0</v>
      </c>
      <c r="H167" s="19">
        <f>VLOOKUP($K167,[1]房源明细!$B:$P,15,FALSE)</f>
        <v>0</v>
      </c>
      <c r="I167" s="28">
        <f>VLOOKUP($K167,[1]房源明细!$B:$P,3,FALSE)</f>
        <v>43354</v>
      </c>
      <c r="J167" s="19"/>
      <c r="K167" s="29" t="s">
        <v>343</v>
      </c>
      <c r="L167" s="19">
        <f>VLOOKUP($K167,[1]房源明细!$B:$P,2,FALSE)</f>
        <v>57.36</v>
      </c>
      <c r="M167" s="19"/>
      <c r="N167" s="19">
        <f t="shared" ref="N167:Q167" si="347">E167*16</f>
        <v>16</v>
      </c>
      <c r="O167" s="19">
        <f t="shared" si="347"/>
        <v>0</v>
      </c>
      <c r="P167" s="19">
        <f t="shared" si="347"/>
        <v>0</v>
      </c>
      <c r="Q167" s="19">
        <f t="shared" si="347"/>
        <v>0</v>
      </c>
      <c r="R167" s="19">
        <f>[1]房源明细!J205</f>
        <v>4.57</v>
      </c>
      <c r="S167" s="19">
        <f t="shared" ref="S167:V167" si="348">IF($L167&gt;N167,N167,$L167)</f>
        <v>16</v>
      </c>
      <c r="T167" s="19">
        <f t="shared" si="348"/>
        <v>0</v>
      </c>
      <c r="U167" s="19">
        <f t="shared" si="348"/>
        <v>0</v>
      </c>
      <c r="V167" s="19">
        <f t="shared" si="348"/>
        <v>0</v>
      </c>
      <c r="W167" s="19">
        <f>VLOOKUP($K167,[1]房源明细!$B:$P,10,FALSE)</f>
        <v>220</v>
      </c>
      <c r="X167" s="19">
        <f>IF(DATEDIF(I167,$X$2,"m")&gt;12,12,DATEDIF(I167,$X$2,"m"))</f>
        <v>12</v>
      </c>
      <c r="Y167" s="19">
        <f t="shared" si="275"/>
        <v>2640</v>
      </c>
      <c r="Z167" s="35">
        <f t="shared" si="276"/>
        <v>65.808</v>
      </c>
      <c r="AA167" s="35">
        <f t="shared" si="277"/>
        <v>0</v>
      </c>
      <c r="AB167" s="36">
        <f t="shared" si="278"/>
        <v>0</v>
      </c>
      <c r="AC167" s="35">
        <f t="shared" si="279"/>
        <v>0</v>
      </c>
      <c r="AD167" s="35">
        <f t="shared" si="280"/>
        <v>65.8</v>
      </c>
      <c r="AE167" s="19">
        <f t="shared" si="281"/>
        <v>12</v>
      </c>
      <c r="AF167" s="37">
        <f t="shared" si="340"/>
        <v>789</v>
      </c>
    </row>
    <row r="168" s="2" customFormat="1" ht="14.25" spans="1:32">
      <c r="A168" s="18">
        <v>201</v>
      </c>
      <c r="B168" s="19" t="str">
        <f>VLOOKUP($K168,[1]房源明细!$B:$P,5,FALSE)</f>
        <v>李振家</v>
      </c>
      <c r="C168" s="19" t="s">
        <v>344</v>
      </c>
      <c r="D168" s="19">
        <f>VLOOKUP($K168,[1]房源明细!$B:$P,11,FALSE)</f>
        <v>2</v>
      </c>
      <c r="E168" s="19">
        <f>VLOOKUP($K168,[1]房源明细!$B:$P,12,FALSE)</f>
        <v>0</v>
      </c>
      <c r="F168" s="19">
        <f>VLOOKUP($K168,[1]房源明细!$B:$P,13,FALSE)</f>
        <v>0</v>
      </c>
      <c r="G168" s="19">
        <f>VLOOKUP($K168,[1]房源明细!$B:$P,14,FALSE)</f>
        <v>2</v>
      </c>
      <c r="H168" s="19">
        <f>VLOOKUP($K168,[1]房源明细!$B:$P,15,FALSE)</f>
        <v>0</v>
      </c>
      <c r="I168" s="28">
        <f>VLOOKUP($K168,[1]房源明细!$B:$P,3,FALSE)</f>
        <v>43031</v>
      </c>
      <c r="J168" s="19"/>
      <c r="K168" s="29" t="s">
        <v>345</v>
      </c>
      <c r="L168" s="19">
        <f>VLOOKUP($K168,[1]房源明细!$B:$P,2,FALSE)</f>
        <v>56.04</v>
      </c>
      <c r="M168" s="19"/>
      <c r="N168" s="19">
        <f t="shared" ref="N168:Q168" si="349">E168*16</f>
        <v>0</v>
      </c>
      <c r="O168" s="19">
        <f t="shared" si="349"/>
        <v>0</v>
      </c>
      <c r="P168" s="19">
        <f t="shared" si="349"/>
        <v>32</v>
      </c>
      <c r="Q168" s="19">
        <f t="shared" si="349"/>
        <v>0</v>
      </c>
      <c r="R168" s="19">
        <f>[1]房源明细!J206</f>
        <v>4.57</v>
      </c>
      <c r="S168" s="19">
        <f t="shared" ref="S168:V168" si="350">IF($L168&gt;N168,N168,$L168)</f>
        <v>0</v>
      </c>
      <c r="T168" s="19">
        <f t="shared" si="350"/>
        <v>0</v>
      </c>
      <c r="U168" s="19">
        <f t="shared" si="350"/>
        <v>32</v>
      </c>
      <c r="V168" s="19">
        <f t="shared" si="350"/>
        <v>0</v>
      </c>
      <c r="W168" s="19">
        <f>VLOOKUP($K168,[1]房源明细!$B:$P,10,FALSE)</f>
        <v>219</v>
      </c>
      <c r="X168" s="19">
        <f>IF(DATEDIF(I168,$X$2,"m")&gt;12,12,DATEDIF(I168,$X$2,"m"))</f>
        <v>12</v>
      </c>
      <c r="Y168" s="19">
        <f t="shared" si="275"/>
        <v>2628</v>
      </c>
      <c r="Z168" s="35">
        <f t="shared" si="276"/>
        <v>0</v>
      </c>
      <c r="AA168" s="35">
        <f t="shared" si="277"/>
        <v>0</v>
      </c>
      <c r="AB168" s="36">
        <f t="shared" si="278"/>
        <v>43.872</v>
      </c>
      <c r="AC168" s="35">
        <f t="shared" si="279"/>
        <v>0</v>
      </c>
      <c r="AD168" s="35">
        <f t="shared" si="280"/>
        <v>43.87</v>
      </c>
      <c r="AE168" s="19">
        <f t="shared" si="281"/>
        <v>12</v>
      </c>
      <c r="AF168" s="37">
        <f t="shared" si="340"/>
        <v>526</v>
      </c>
    </row>
    <row r="169" s="2" customFormat="1" ht="14.25" spans="1:32">
      <c r="A169" s="18">
        <v>202</v>
      </c>
      <c r="B169" s="19" t="str">
        <f>VLOOKUP($K169,[1]房源明细!$B:$P,5,FALSE)</f>
        <v>吴斌</v>
      </c>
      <c r="C169" s="19" t="s">
        <v>346</v>
      </c>
      <c r="D169" s="19">
        <f>VLOOKUP($K169,[1]房源明细!$B:$P,11,FALSE)</f>
        <v>3</v>
      </c>
      <c r="E169" s="19">
        <f>VLOOKUP($K169,[1]房源明细!$B:$P,12,FALSE)</f>
        <v>0</v>
      </c>
      <c r="F169" s="19">
        <f>VLOOKUP($K169,[1]房源明细!$B:$P,13,FALSE)</f>
        <v>0</v>
      </c>
      <c r="G169" s="19">
        <f>VLOOKUP($K169,[1]房源明细!$B:$P,14,FALSE)</f>
        <v>3</v>
      </c>
      <c r="H169" s="19">
        <f>VLOOKUP($K169,[1]房源明细!$B:$P,15,FALSE)</f>
        <v>0</v>
      </c>
      <c r="I169" s="28">
        <f>VLOOKUP($K169,[1]房源明细!$B:$P,3,FALSE)</f>
        <v>43360</v>
      </c>
      <c r="J169" s="19"/>
      <c r="K169" s="29" t="s">
        <v>347</v>
      </c>
      <c r="L169" s="19">
        <f>VLOOKUP($K169,[1]房源明细!$B:$P,2,FALSE)</f>
        <v>56.05</v>
      </c>
      <c r="M169" s="19"/>
      <c r="N169" s="19">
        <f t="shared" ref="N169:Q169" si="351">E169*16</f>
        <v>0</v>
      </c>
      <c r="O169" s="19">
        <f t="shared" si="351"/>
        <v>0</v>
      </c>
      <c r="P169" s="19">
        <f t="shared" si="351"/>
        <v>48</v>
      </c>
      <c r="Q169" s="19">
        <f t="shared" si="351"/>
        <v>0</v>
      </c>
      <c r="R169" s="19">
        <f>[1]房源明细!J207</f>
        <v>4.57</v>
      </c>
      <c r="S169" s="19">
        <f t="shared" ref="S169:V169" si="352">IF($L169&gt;N169,N169,$L169)</f>
        <v>0</v>
      </c>
      <c r="T169" s="19">
        <f t="shared" si="352"/>
        <v>0</v>
      </c>
      <c r="U169" s="19">
        <f t="shared" si="352"/>
        <v>48</v>
      </c>
      <c r="V169" s="19">
        <f t="shared" si="352"/>
        <v>0</v>
      </c>
      <c r="W169" s="19">
        <f>VLOOKUP($K169,[1]房源明细!$B:$P,10,FALSE)</f>
        <v>219</v>
      </c>
      <c r="X169" s="19">
        <f>IF(DATEDIF(I169,$X$2,"m")&gt;12,12,DATEDIF(I169,$X$2,"m"))</f>
        <v>12</v>
      </c>
      <c r="Y169" s="19">
        <f t="shared" si="275"/>
        <v>2628</v>
      </c>
      <c r="Z169" s="35">
        <f t="shared" si="276"/>
        <v>0</v>
      </c>
      <c r="AA169" s="35">
        <f t="shared" si="277"/>
        <v>0</v>
      </c>
      <c r="AB169" s="36">
        <f t="shared" si="278"/>
        <v>65.808</v>
      </c>
      <c r="AC169" s="35">
        <f t="shared" si="279"/>
        <v>0</v>
      </c>
      <c r="AD169" s="35">
        <f t="shared" si="280"/>
        <v>65.8</v>
      </c>
      <c r="AE169" s="19">
        <f t="shared" si="281"/>
        <v>12</v>
      </c>
      <c r="AF169" s="37">
        <f t="shared" si="340"/>
        <v>789</v>
      </c>
    </row>
    <row r="170" s="2" customFormat="1" ht="14.25" spans="1:32">
      <c r="A170" s="18">
        <v>203</v>
      </c>
      <c r="B170" s="19" t="str">
        <f>VLOOKUP($K170,[1]房源明细!$B:$P,5,FALSE)</f>
        <v>丁铮</v>
      </c>
      <c r="C170" s="19" t="s">
        <v>348</v>
      </c>
      <c r="D170" s="19">
        <f>VLOOKUP($K170,[1]房源明细!$B:$P,11,FALSE)</f>
        <v>2</v>
      </c>
      <c r="E170" s="19">
        <f>VLOOKUP($K170,[1]房源明细!$B:$P,12,FALSE)</f>
        <v>0</v>
      </c>
      <c r="F170" s="19">
        <f>VLOOKUP($K170,[1]房源明细!$B:$P,13,FALSE)</f>
        <v>0</v>
      </c>
      <c r="G170" s="19">
        <f>VLOOKUP($K170,[1]房源明细!$B:$P,14,FALSE)</f>
        <v>2</v>
      </c>
      <c r="H170" s="19">
        <f>VLOOKUP($K170,[1]房源明细!$B:$P,15,FALSE)</f>
        <v>0</v>
      </c>
      <c r="I170" s="28">
        <f>VLOOKUP($K170,[1]房源明细!$B:$P,3,FALSE)</f>
        <v>43031</v>
      </c>
      <c r="J170" s="19"/>
      <c r="K170" s="29" t="s">
        <v>349</v>
      </c>
      <c r="L170" s="19">
        <f>VLOOKUP($K170,[1]房源明细!$B:$P,2,FALSE)</f>
        <v>56.82</v>
      </c>
      <c r="M170" s="19"/>
      <c r="N170" s="19">
        <f t="shared" ref="N170:Q170" si="353">E170*16</f>
        <v>0</v>
      </c>
      <c r="O170" s="19">
        <f t="shared" si="353"/>
        <v>0</v>
      </c>
      <c r="P170" s="19">
        <f t="shared" si="353"/>
        <v>32</v>
      </c>
      <c r="Q170" s="19">
        <f t="shared" si="353"/>
        <v>0</v>
      </c>
      <c r="R170" s="19">
        <f>[1]房源明细!J208</f>
        <v>4.57</v>
      </c>
      <c r="S170" s="19">
        <f t="shared" ref="S170:V170" si="354">IF($L170&gt;N170,N170,$L170)</f>
        <v>0</v>
      </c>
      <c r="T170" s="19">
        <f t="shared" si="354"/>
        <v>0</v>
      </c>
      <c r="U170" s="19">
        <f t="shared" si="354"/>
        <v>32</v>
      </c>
      <c r="V170" s="19">
        <f t="shared" si="354"/>
        <v>0</v>
      </c>
      <c r="W170" s="19">
        <f>VLOOKUP($K170,[1]房源明细!$B:$P,10,FALSE)</f>
        <v>222</v>
      </c>
      <c r="X170" s="19">
        <f>IF(DATEDIF(I170,$X$2,"m")&gt;12,12,DATEDIF(I170,$X$2,"m"))</f>
        <v>12</v>
      </c>
      <c r="Y170" s="19">
        <f t="shared" si="275"/>
        <v>2664</v>
      </c>
      <c r="Z170" s="35">
        <f t="shared" si="276"/>
        <v>0</v>
      </c>
      <c r="AA170" s="35">
        <f t="shared" si="277"/>
        <v>0</v>
      </c>
      <c r="AB170" s="36">
        <f t="shared" si="278"/>
        <v>43.872</v>
      </c>
      <c r="AC170" s="35">
        <f t="shared" si="279"/>
        <v>0</v>
      </c>
      <c r="AD170" s="35">
        <f t="shared" si="280"/>
        <v>43.87</v>
      </c>
      <c r="AE170" s="19">
        <f t="shared" si="281"/>
        <v>12</v>
      </c>
      <c r="AF170" s="37">
        <f t="shared" si="340"/>
        <v>526</v>
      </c>
    </row>
    <row r="171" s="2" customFormat="1" ht="14.25" spans="1:32">
      <c r="A171" s="18">
        <v>204</v>
      </c>
      <c r="B171" s="19" t="str">
        <f>VLOOKUP($K171,[1]房源明细!$B:$P,5,FALSE)</f>
        <v>方荣</v>
      </c>
      <c r="C171" s="19" t="s">
        <v>230</v>
      </c>
      <c r="D171" s="19">
        <f>VLOOKUP($K171,[1]房源明细!$B:$P,11,FALSE)</f>
        <v>2</v>
      </c>
      <c r="E171" s="19">
        <f>VLOOKUP($K171,[1]房源明细!$B:$P,12,FALSE)</f>
        <v>0</v>
      </c>
      <c r="F171" s="19">
        <f>VLOOKUP($K171,[1]房源明细!$B:$P,13,FALSE)</f>
        <v>0</v>
      </c>
      <c r="G171" s="19">
        <f>VLOOKUP($K171,[1]房源明细!$B:$P,14,FALSE)</f>
        <v>2</v>
      </c>
      <c r="H171" s="19">
        <f>VLOOKUP($K171,[1]房源明细!$B:$P,15,FALSE)</f>
        <v>0</v>
      </c>
      <c r="I171" s="28">
        <f>VLOOKUP($K171,[1]房源明细!$B:$P,3,FALSE)</f>
        <v>43031</v>
      </c>
      <c r="J171" s="19"/>
      <c r="K171" s="29" t="s">
        <v>350</v>
      </c>
      <c r="L171" s="19">
        <f>VLOOKUP($K171,[1]房源明细!$B:$P,2,FALSE)</f>
        <v>57.36</v>
      </c>
      <c r="M171" s="19"/>
      <c r="N171" s="19">
        <f t="shared" ref="N171:Q171" si="355">E171*16</f>
        <v>0</v>
      </c>
      <c r="O171" s="19">
        <f t="shared" si="355"/>
        <v>0</v>
      </c>
      <c r="P171" s="19">
        <f t="shared" si="355"/>
        <v>32</v>
      </c>
      <c r="Q171" s="19">
        <f t="shared" si="355"/>
        <v>0</v>
      </c>
      <c r="R171" s="19">
        <f>[1]房源明细!J209</f>
        <v>4.57</v>
      </c>
      <c r="S171" s="19">
        <f t="shared" ref="S171:V171" si="356">IF($L171&gt;N171,N171,$L171)</f>
        <v>0</v>
      </c>
      <c r="T171" s="19">
        <f t="shared" si="356"/>
        <v>0</v>
      </c>
      <c r="U171" s="19">
        <f t="shared" si="356"/>
        <v>32</v>
      </c>
      <c r="V171" s="19">
        <f t="shared" si="356"/>
        <v>0</v>
      </c>
      <c r="W171" s="19">
        <f>VLOOKUP($K171,[1]房源明细!$B:$P,10,FALSE)</f>
        <v>224</v>
      </c>
      <c r="X171" s="19">
        <f>IF(DATEDIF(I171,$X$2,"m")&gt;12,12,DATEDIF(I171,$X$2,"m"))</f>
        <v>12</v>
      </c>
      <c r="Y171" s="19">
        <f t="shared" si="275"/>
        <v>2688</v>
      </c>
      <c r="Z171" s="35">
        <f t="shared" si="276"/>
        <v>0</v>
      </c>
      <c r="AA171" s="35">
        <f t="shared" si="277"/>
        <v>0</v>
      </c>
      <c r="AB171" s="36">
        <f t="shared" si="278"/>
        <v>43.872</v>
      </c>
      <c r="AC171" s="35">
        <f t="shared" si="279"/>
        <v>0</v>
      </c>
      <c r="AD171" s="35">
        <f t="shared" si="280"/>
        <v>43.87</v>
      </c>
      <c r="AE171" s="19">
        <f t="shared" si="281"/>
        <v>12</v>
      </c>
      <c r="AF171" s="37">
        <f t="shared" si="340"/>
        <v>526</v>
      </c>
    </row>
    <row r="172" s="2" customFormat="1" ht="30" customHeight="1" spans="1:32">
      <c r="A172" s="18">
        <v>205</v>
      </c>
      <c r="B172" s="19" t="str">
        <f>VLOOKUP($K172,[1]房源明细!$B:$P,5,FALSE)</f>
        <v>杨文祥</v>
      </c>
      <c r="C172" s="19" t="s">
        <v>351</v>
      </c>
      <c r="D172" s="19">
        <f>VLOOKUP($K172,[1]房源明细!$B:$P,11,FALSE)</f>
        <v>2</v>
      </c>
      <c r="E172" s="19">
        <f>VLOOKUP($K172,[1]房源明细!$B:$P,12,FALSE)</f>
        <v>0</v>
      </c>
      <c r="F172" s="19">
        <f>VLOOKUP($K172,[1]房源明细!$B:$P,13,FALSE)</f>
        <v>0</v>
      </c>
      <c r="G172" s="19">
        <f>VLOOKUP($K172,[1]房源明细!$B:$P,14,FALSE)</f>
        <v>2</v>
      </c>
      <c r="H172" s="19">
        <f>VLOOKUP($K172,[1]房源明细!$B:$P,15,FALSE)</f>
        <v>0</v>
      </c>
      <c r="I172" s="28">
        <f>VLOOKUP($K172,[1]房源明细!$B:$P,3,FALSE)</f>
        <v>42985</v>
      </c>
      <c r="J172" s="19"/>
      <c r="K172" s="29" t="s">
        <v>352</v>
      </c>
      <c r="L172" s="19">
        <f>VLOOKUP($K172,[1]房源明细!$B:$P,2,FALSE)</f>
        <v>56.04</v>
      </c>
      <c r="M172" s="19"/>
      <c r="N172" s="19">
        <f t="shared" ref="N172:Q172" si="357">E172*16</f>
        <v>0</v>
      </c>
      <c r="O172" s="19">
        <f t="shared" si="357"/>
        <v>0</v>
      </c>
      <c r="P172" s="19">
        <f t="shared" si="357"/>
        <v>32</v>
      </c>
      <c r="Q172" s="19">
        <f t="shared" si="357"/>
        <v>0</v>
      </c>
      <c r="R172" s="19">
        <f>[1]房源明细!J210</f>
        <v>4.57</v>
      </c>
      <c r="S172" s="19">
        <f t="shared" ref="S172:V172" si="358">IF($L172&gt;N172,N172,$L172)</f>
        <v>0</v>
      </c>
      <c r="T172" s="19">
        <f t="shared" si="358"/>
        <v>0</v>
      </c>
      <c r="U172" s="19">
        <f t="shared" si="358"/>
        <v>32</v>
      </c>
      <c r="V172" s="19">
        <f t="shared" si="358"/>
        <v>0</v>
      </c>
      <c r="W172" s="19">
        <f>VLOOKUP($K172,[1]房源明细!$B:$P,10,FALSE)</f>
        <v>219</v>
      </c>
      <c r="X172" s="19">
        <f>IF(DATEDIF(I172,$X$2,"m")&gt;12,12,DATEDIF(I172,$X$2,"m"))</f>
        <v>12</v>
      </c>
      <c r="Y172" s="19">
        <f t="shared" si="275"/>
        <v>2628</v>
      </c>
      <c r="Z172" s="35">
        <f t="shared" si="276"/>
        <v>0</v>
      </c>
      <c r="AA172" s="35">
        <f t="shared" si="277"/>
        <v>0</v>
      </c>
      <c r="AB172" s="36">
        <f t="shared" si="278"/>
        <v>43.872</v>
      </c>
      <c r="AC172" s="35">
        <f t="shared" si="279"/>
        <v>0</v>
      </c>
      <c r="AD172" s="35">
        <f t="shared" si="280"/>
        <v>43.87</v>
      </c>
      <c r="AE172" s="19">
        <f t="shared" si="281"/>
        <v>12</v>
      </c>
      <c r="AF172" s="37">
        <f t="shared" si="340"/>
        <v>526</v>
      </c>
    </row>
    <row r="173" s="2" customFormat="1" ht="14.25" spans="1:32">
      <c r="A173" s="18">
        <v>207</v>
      </c>
      <c r="B173" s="19" t="str">
        <f>VLOOKUP($K173,[1]房源明细!$B:$P,5,FALSE)</f>
        <v>张望宏</v>
      </c>
      <c r="C173" s="19" t="s">
        <v>353</v>
      </c>
      <c r="D173" s="19">
        <f>VLOOKUP($K173,[1]房源明细!$B:$P,11,FALSE)</f>
        <v>3</v>
      </c>
      <c r="E173" s="19">
        <f>VLOOKUP($K173,[1]房源明细!$B:$P,12,FALSE)</f>
        <v>1</v>
      </c>
      <c r="F173" s="19">
        <f>VLOOKUP($K173,[1]房源明细!$B:$P,13,FALSE)</f>
        <v>0</v>
      </c>
      <c r="G173" s="19">
        <f>VLOOKUP($K173,[1]房源明细!$B:$P,14,FALSE)</f>
        <v>0</v>
      </c>
      <c r="H173" s="19">
        <f>VLOOKUP($K173,[1]房源明细!$B:$P,15,FALSE)</f>
        <v>0</v>
      </c>
      <c r="I173" s="28">
        <f>VLOOKUP($K173,[1]房源明细!$B:$P,3,FALSE)</f>
        <v>43353</v>
      </c>
      <c r="J173" s="19"/>
      <c r="K173" s="29" t="s">
        <v>354</v>
      </c>
      <c r="L173" s="19">
        <f>VLOOKUP($K173,[1]房源明细!$B:$P,2,FALSE)</f>
        <v>56.82</v>
      </c>
      <c r="M173" s="19"/>
      <c r="N173" s="19">
        <f t="shared" ref="N173:Q173" si="359">E173*16</f>
        <v>16</v>
      </c>
      <c r="O173" s="19">
        <f t="shared" si="359"/>
        <v>0</v>
      </c>
      <c r="P173" s="19">
        <f t="shared" si="359"/>
        <v>0</v>
      </c>
      <c r="Q173" s="19">
        <f t="shared" si="359"/>
        <v>0</v>
      </c>
      <c r="R173" s="19">
        <f>[1]房源明细!J212</f>
        <v>4.57</v>
      </c>
      <c r="S173" s="19">
        <f t="shared" ref="S173:V173" si="360">IF($L173&gt;N173,N173,$L173)</f>
        <v>16</v>
      </c>
      <c r="T173" s="19">
        <f t="shared" si="360"/>
        <v>0</v>
      </c>
      <c r="U173" s="19">
        <f t="shared" si="360"/>
        <v>0</v>
      </c>
      <c r="V173" s="19">
        <f t="shared" si="360"/>
        <v>0</v>
      </c>
      <c r="W173" s="19">
        <f>VLOOKUP($K173,[1]房源明细!$B:$P,10,FALSE)</f>
        <v>222</v>
      </c>
      <c r="X173" s="19">
        <f>IF(DATEDIF(I173,$X$2,"m")&gt;12,12,DATEDIF(I173,$X$2,"m"))</f>
        <v>12</v>
      </c>
      <c r="Y173" s="19">
        <f t="shared" si="275"/>
        <v>2664</v>
      </c>
      <c r="Z173" s="35">
        <f t="shared" si="276"/>
        <v>65.808</v>
      </c>
      <c r="AA173" s="35">
        <f t="shared" si="277"/>
        <v>0</v>
      </c>
      <c r="AB173" s="36">
        <f t="shared" si="278"/>
        <v>0</v>
      </c>
      <c r="AC173" s="35">
        <f t="shared" si="279"/>
        <v>0</v>
      </c>
      <c r="AD173" s="35">
        <f t="shared" si="280"/>
        <v>65.8</v>
      </c>
      <c r="AE173" s="19">
        <f t="shared" si="281"/>
        <v>12</v>
      </c>
      <c r="AF173" s="37">
        <f t="shared" si="340"/>
        <v>789</v>
      </c>
    </row>
    <row r="174" s="2" customFormat="1" ht="30" customHeight="1" spans="1:32">
      <c r="A174" s="18">
        <v>208</v>
      </c>
      <c r="B174" s="19" t="str">
        <f>VLOOKUP($K174,[1]房源明细!$B:$P,5,FALSE)</f>
        <v>石万良</v>
      </c>
      <c r="C174" s="19" t="s">
        <v>355</v>
      </c>
      <c r="D174" s="19">
        <f>VLOOKUP($K174,[1]房源明细!$B:$P,11,FALSE)</f>
        <v>2</v>
      </c>
      <c r="E174" s="19">
        <f>VLOOKUP($K174,[1]房源明细!$B:$P,12,FALSE)</f>
        <v>0</v>
      </c>
      <c r="F174" s="19">
        <f>VLOOKUP($K174,[1]房源明细!$B:$P,13,FALSE)</f>
        <v>0</v>
      </c>
      <c r="G174" s="19">
        <f>VLOOKUP($K174,[1]房源明细!$B:$P,14,FALSE)</f>
        <v>2</v>
      </c>
      <c r="H174" s="19">
        <f>VLOOKUP($K174,[1]房源明细!$B:$P,15,FALSE)</f>
        <v>0</v>
      </c>
      <c r="I174" s="28">
        <f>VLOOKUP($K174,[1]房源明细!$B:$P,3,FALSE)</f>
        <v>43028</v>
      </c>
      <c r="J174" s="19"/>
      <c r="K174" s="29" t="s">
        <v>356</v>
      </c>
      <c r="L174" s="19">
        <f>VLOOKUP($K174,[1]房源明细!$B:$P,2,FALSE)</f>
        <v>57.36</v>
      </c>
      <c r="M174" s="19"/>
      <c r="N174" s="19">
        <f t="shared" ref="N174:Q174" si="361">E174*16</f>
        <v>0</v>
      </c>
      <c r="O174" s="19">
        <f t="shared" si="361"/>
        <v>0</v>
      </c>
      <c r="P174" s="19">
        <f t="shared" si="361"/>
        <v>32</v>
      </c>
      <c r="Q174" s="19">
        <f t="shared" si="361"/>
        <v>0</v>
      </c>
      <c r="R174" s="19">
        <f>[1]房源明细!J213</f>
        <v>4.57</v>
      </c>
      <c r="S174" s="19">
        <f t="shared" ref="S174:V174" si="362">IF($L174&gt;N174,N174,$L174)</f>
        <v>0</v>
      </c>
      <c r="T174" s="19">
        <f t="shared" si="362"/>
        <v>0</v>
      </c>
      <c r="U174" s="19">
        <f t="shared" si="362"/>
        <v>32</v>
      </c>
      <c r="V174" s="19">
        <f t="shared" si="362"/>
        <v>0</v>
      </c>
      <c r="W174" s="19">
        <f>VLOOKUP($K174,[1]房源明细!$B:$P,10,FALSE)</f>
        <v>224</v>
      </c>
      <c r="X174" s="19">
        <f>IF(DATEDIF(I174,$X$2,"m")&gt;12,12,DATEDIF(I174,$X$2,"m"))</f>
        <v>12</v>
      </c>
      <c r="Y174" s="19">
        <f t="shared" si="275"/>
        <v>2688</v>
      </c>
      <c r="Z174" s="35">
        <f t="shared" si="276"/>
        <v>0</v>
      </c>
      <c r="AA174" s="35">
        <f t="shared" si="277"/>
        <v>0</v>
      </c>
      <c r="AB174" s="36">
        <f t="shared" si="278"/>
        <v>43.872</v>
      </c>
      <c r="AC174" s="35">
        <f t="shared" si="279"/>
        <v>0</v>
      </c>
      <c r="AD174" s="35">
        <f t="shared" si="280"/>
        <v>43.87</v>
      </c>
      <c r="AE174" s="19">
        <f t="shared" si="281"/>
        <v>12</v>
      </c>
      <c r="AF174" s="37">
        <f t="shared" si="340"/>
        <v>526</v>
      </c>
    </row>
    <row r="175" s="2" customFormat="1" ht="31" customHeight="1" spans="1:32">
      <c r="A175" s="18">
        <v>209</v>
      </c>
      <c r="B175" s="19" t="str">
        <f>VLOOKUP($K175,[1]房源明细!$B:$P,5,FALSE)</f>
        <v>洪玉霞</v>
      </c>
      <c r="C175" s="19" t="s">
        <v>357</v>
      </c>
      <c r="D175" s="19">
        <f>VLOOKUP($K175,[1]房源明细!$B:$P,11,FALSE)</f>
        <v>3</v>
      </c>
      <c r="E175" s="19">
        <f>VLOOKUP($K175,[1]房源明细!$B:$P,12,FALSE)</f>
        <v>0</v>
      </c>
      <c r="F175" s="19">
        <f>VLOOKUP($K175,[1]房源明细!$B:$P,13,FALSE)</f>
        <v>0</v>
      </c>
      <c r="G175" s="19">
        <f>VLOOKUP($K175,[1]房源明细!$B:$P,14,FALSE)</f>
        <v>3</v>
      </c>
      <c r="H175" s="19">
        <f>VLOOKUP($K175,[1]房源明细!$B:$P,15,FALSE)</f>
        <v>0</v>
      </c>
      <c r="I175" s="28">
        <f>VLOOKUP($K175,[1]房源明细!$B:$P,3,FALSE)</f>
        <v>43102</v>
      </c>
      <c r="J175" s="19"/>
      <c r="K175" s="29" t="s">
        <v>358</v>
      </c>
      <c r="L175" s="19">
        <f>VLOOKUP($K175,[1]房源明细!$B:$P,2,FALSE)</f>
        <v>56.04</v>
      </c>
      <c r="M175" s="19"/>
      <c r="N175" s="19">
        <f t="shared" ref="N175:Q175" si="363">E175*16</f>
        <v>0</v>
      </c>
      <c r="O175" s="19">
        <f t="shared" si="363"/>
        <v>0</v>
      </c>
      <c r="P175" s="19">
        <f t="shared" si="363"/>
        <v>48</v>
      </c>
      <c r="Q175" s="19">
        <f t="shared" si="363"/>
        <v>0</v>
      </c>
      <c r="R175" s="19">
        <f>[1]房源明细!J214</f>
        <v>4.57</v>
      </c>
      <c r="S175" s="19">
        <f t="shared" ref="S175:V175" si="364">IF($L175&gt;N175,N175,$L175)</f>
        <v>0</v>
      </c>
      <c r="T175" s="19">
        <f t="shared" si="364"/>
        <v>0</v>
      </c>
      <c r="U175" s="19">
        <f t="shared" si="364"/>
        <v>48</v>
      </c>
      <c r="V175" s="19">
        <f t="shared" si="364"/>
        <v>0</v>
      </c>
      <c r="W175" s="19">
        <f>VLOOKUP($K175,[1]房源明细!$B:$P,10,FALSE)</f>
        <v>219</v>
      </c>
      <c r="X175" s="19">
        <f>IF(DATEDIF(I175,$X$2,"m")&gt;12,12,DATEDIF(I175,$X$2,"m"))</f>
        <v>12</v>
      </c>
      <c r="Y175" s="19">
        <f t="shared" si="275"/>
        <v>2628</v>
      </c>
      <c r="Z175" s="35">
        <f t="shared" si="276"/>
        <v>0</v>
      </c>
      <c r="AA175" s="35">
        <f t="shared" si="277"/>
        <v>0</v>
      </c>
      <c r="AB175" s="36">
        <f t="shared" si="278"/>
        <v>65.808</v>
      </c>
      <c r="AC175" s="35">
        <f t="shared" si="279"/>
        <v>0</v>
      </c>
      <c r="AD175" s="35">
        <f t="shared" si="280"/>
        <v>65.8</v>
      </c>
      <c r="AE175" s="19">
        <f t="shared" si="281"/>
        <v>12</v>
      </c>
      <c r="AF175" s="37">
        <f t="shared" si="340"/>
        <v>789</v>
      </c>
    </row>
    <row r="176" s="2" customFormat="1" ht="34" customHeight="1" spans="1:32">
      <c r="A176" s="18">
        <v>210</v>
      </c>
      <c r="B176" s="19" t="str">
        <f>VLOOKUP($K176,[1]房源明细!$B:$P,5,FALSE)</f>
        <v>林家兴</v>
      </c>
      <c r="C176" s="19" t="s">
        <v>359</v>
      </c>
      <c r="D176" s="19">
        <f>VLOOKUP($K176,[1]房源明细!$B:$P,11,FALSE)</f>
        <v>1</v>
      </c>
      <c r="E176" s="19">
        <f>VLOOKUP($K176,[1]房源明细!$B:$P,12,FALSE)</f>
        <v>0</v>
      </c>
      <c r="F176" s="19">
        <f>VLOOKUP($K176,[1]房源明细!$B:$P,13,FALSE)</f>
        <v>0</v>
      </c>
      <c r="G176" s="19">
        <f>VLOOKUP($K176,[1]房源明细!$B:$P,14,FALSE)</f>
        <v>1</v>
      </c>
      <c r="H176" s="19">
        <f>VLOOKUP($K176,[1]房源明细!$B:$P,15,FALSE)</f>
        <v>0</v>
      </c>
      <c r="I176" s="28">
        <f>VLOOKUP($K176,[1]房源明细!$B:$P,3,FALSE)</f>
        <v>43369</v>
      </c>
      <c r="J176" s="19"/>
      <c r="K176" s="29" t="s">
        <v>360</v>
      </c>
      <c r="L176" s="19">
        <f>VLOOKUP($K176,[1]房源明细!$B:$P,2,FALSE)</f>
        <v>56.05</v>
      </c>
      <c r="M176" s="19"/>
      <c r="N176" s="19">
        <f t="shared" ref="N176:Q176" si="365">E176*16</f>
        <v>0</v>
      </c>
      <c r="O176" s="19">
        <f t="shared" si="365"/>
        <v>0</v>
      </c>
      <c r="P176" s="19">
        <f t="shared" si="365"/>
        <v>16</v>
      </c>
      <c r="Q176" s="19">
        <f t="shared" si="365"/>
        <v>0</v>
      </c>
      <c r="R176" s="19">
        <f>[1]房源明细!J215</f>
        <v>4.57</v>
      </c>
      <c r="S176" s="19">
        <f t="shared" ref="S176:V176" si="366">IF($L176&gt;N176,N176,$L176)</f>
        <v>0</v>
      </c>
      <c r="T176" s="19">
        <f t="shared" si="366"/>
        <v>0</v>
      </c>
      <c r="U176" s="19">
        <f t="shared" si="366"/>
        <v>16</v>
      </c>
      <c r="V176" s="19">
        <f t="shared" si="366"/>
        <v>0</v>
      </c>
      <c r="W176" s="19">
        <f>VLOOKUP($K176,[1]房源明细!$B:$P,10,FALSE)</f>
        <v>219</v>
      </c>
      <c r="X176" s="19">
        <f>IF(DATEDIF(I176,$X$2,"m")&gt;12,12,DATEDIF(I176,$X$2,"m"))</f>
        <v>12</v>
      </c>
      <c r="Y176" s="19">
        <f t="shared" si="275"/>
        <v>2628</v>
      </c>
      <c r="Z176" s="35">
        <f t="shared" si="276"/>
        <v>0</v>
      </c>
      <c r="AA176" s="35">
        <f t="shared" si="277"/>
        <v>0</v>
      </c>
      <c r="AB176" s="36">
        <f t="shared" si="278"/>
        <v>21.936</v>
      </c>
      <c r="AC176" s="35">
        <f t="shared" si="279"/>
        <v>0</v>
      </c>
      <c r="AD176" s="35">
        <f t="shared" si="280"/>
        <v>21.93</v>
      </c>
      <c r="AE176" s="19">
        <f t="shared" si="281"/>
        <v>12</v>
      </c>
      <c r="AF176" s="37">
        <f t="shared" si="340"/>
        <v>263</v>
      </c>
    </row>
    <row r="177" s="2" customFormat="1" ht="33" customHeight="1" spans="1:32">
      <c r="A177" s="18">
        <v>211</v>
      </c>
      <c r="B177" s="19" t="str">
        <f>VLOOKUP($K177,[1]房源明细!$B:$P,5,FALSE)</f>
        <v>张义忠</v>
      </c>
      <c r="C177" s="19" t="s">
        <v>361</v>
      </c>
      <c r="D177" s="19">
        <f>VLOOKUP($K177,[1]房源明细!$B:$P,11,FALSE)</f>
        <v>2</v>
      </c>
      <c r="E177" s="19">
        <f>VLOOKUP($K177,[1]房源明细!$B:$P,12,FALSE)</f>
        <v>0</v>
      </c>
      <c r="F177" s="19">
        <f>VLOOKUP($K177,[1]房源明细!$B:$P,13,FALSE)</f>
        <v>0</v>
      </c>
      <c r="G177" s="19">
        <f>VLOOKUP($K177,[1]房源明细!$B:$P,14,FALSE)</f>
        <v>2</v>
      </c>
      <c r="H177" s="19">
        <f>VLOOKUP($K177,[1]房源明细!$B:$P,15,FALSE)</f>
        <v>0</v>
      </c>
      <c r="I177" s="28">
        <f>VLOOKUP($K177,[1]房源明细!$B:$P,3,FALSE)</f>
        <v>42984</v>
      </c>
      <c r="J177" s="19"/>
      <c r="K177" s="29" t="s">
        <v>362</v>
      </c>
      <c r="L177" s="19">
        <f>VLOOKUP($K177,[1]房源明细!$B:$P,2,FALSE)</f>
        <v>56.82</v>
      </c>
      <c r="M177" s="19"/>
      <c r="N177" s="19">
        <f t="shared" ref="N177:Q177" si="367">E177*16</f>
        <v>0</v>
      </c>
      <c r="O177" s="19">
        <f t="shared" si="367"/>
        <v>0</v>
      </c>
      <c r="P177" s="19">
        <f t="shared" si="367"/>
        <v>32</v>
      </c>
      <c r="Q177" s="19">
        <f t="shared" si="367"/>
        <v>0</v>
      </c>
      <c r="R177" s="19">
        <f>[1]房源明细!J216</f>
        <v>4.57</v>
      </c>
      <c r="S177" s="19">
        <f t="shared" ref="S177:V177" si="368">IF($L177&gt;N177,N177,$L177)</f>
        <v>0</v>
      </c>
      <c r="T177" s="19">
        <f t="shared" si="368"/>
        <v>0</v>
      </c>
      <c r="U177" s="19">
        <f t="shared" si="368"/>
        <v>32</v>
      </c>
      <c r="V177" s="19">
        <f t="shared" si="368"/>
        <v>0</v>
      </c>
      <c r="W177" s="19">
        <f>VLOOKUP($K177,[1]房源明细!$B:$P,10,FALSE)</f>
        <v>222</v>
      </c>
      <c r="X177" s="19">
        <f>IF(DATEDIF(I177,$X$2,"m")&gt;12,12,DATEDIF(I177,$X$2,"m"))</f>
        <v>12</v>
      </c>
      <c r="Y177" s="19">
        <f t="shared" si="275"/>
        <v>2664</v>
      </c>
      <c r="Z177" s="35">
        <f t="shared" si="276"/>
        <v>0</v>
      </c>
      <c r="AA177" s="35">
        <f t="shared" si="277"/>
        <v>0</v>
      </c>
      <c r="AB177" s="36">
        <f t="shared" si="278"/>
        <v>43.872</v>
      </c>
      <c r="AC177" s="35">
        <f t="shared" si="279"/>
        <v>0</v>
      </c>
      <c r="AD177" s="35">
        <f t="shared" si="280"/>
        <v>43.87</v>
      </c>
      <c r="AE177" s="19">
        <f t="shared" si="281"/>
        <v>12</v>
      </c>
      <c r="AF177" s="37">
        <f t="shared" si="340"/>
        <v>526</v>
      </c>
    </row>
    <row r="178" s="2" customFormat="1" ht="14.25" spans="1:32">
      <c r="A178" s="18">
        <v>215</v>
      </c>
      <c r="B178" s="19" t="str">
        <f>VLOOKUP($K178,[1]房源明细!$B:$P,5,FALSE)</f>
        <v>方五容</v>
      </c>
      <c r="C178" s="19" t="s">
        <v>363</v>
      </c>
      <c r="D178" s="19">
        <f>VLOOKUP($K178,[1]房源明细!$B:$P,11,FALSE)</f>
        <v>2</v>
      </c>
      <c r="E178" s="19">
        <f>VLOOKUP($K178,[1]房源明细!$B:$P,12,FALSE)</f>
        <v>2</v>
      </c>
      <c r="F178" s="19">
        <f>VLOOKUP($K178,[1]房源明细!$B:$P,13,FALSE)</f>
        <v>0</v>
      </c>
      <c r="G178" s="19">
        <f>VLOOKUP($K178,[1]房源明细!$B:$P,14,FALSE)</f>
        <v>0</v>
      </c>
      <c r="H178" s="19">
        <f>VLOOKUP($K178,[1]房源明细!$B:$P,15,FALSE)</f>
        <v>0</v>
      </c>
      <c r="I178" s="28">
        <f>VLOOKUP($K178,[1]房源明细!$B:$P,3,FALSE)</f>
        <v>43105</v>
      </c>
      <c r="J178" s="19"/>
      <c r="K178" s="29" t="s">
        <v>364</v>
      </c>
      <c r="L178" s="19">
        <f>VLOOKUP($K178,[1]房源明细!$B:$P,2,FALSE)</f>
        <v>56.82</v>
      </c>
      <c r="M178" s="19"/>
      <c r="N178" s="19">
        <f t="shared" ref="N178:Q178" si="369">E178*16</f>
        <v>32</v>
      </c>
      <c r="O178" s="19">
        <f t="shared" si="369"/>
        <v>0</v>
      </c>
      <c r="P178" s="19">
        <f t="shared" si="369"/>
        <v>0</v>
      </c>
      <c r="Q178" s="19">
        <f t="shared" si="369"/>
        <v>0</v>
      </c>
      <c r="R178" s="19">
        <f>[1]房源明细!J220</f>
        <v>4.57</v>
      </c>
      <c r="S178" s="19">
        <f t="shared" ref="S178:V178" si="370">IF($L178&gt;N178,N178,$L178)</f>
        <v>32</v>
      </c>
      <c r="T178" s="19">
        <f t="shared" si="370"/>
        <v>0</v>
      </c>
      <c r="U178" s="19">
        <f t="shared" si="370"/>
        <v>0</v>
      </c>
      <c r="V178" s="19">
        <f t="shared" si="370"/>
        <v>0</v>
      </c>
      <c r="W178" s="19">
        <f>VLOOKUP($K178,[1]房源明细!$B:$P,10,FALSE)</f>
        <v>222</v>
      </c>
      <c r="X178" s="19">
        <f>IF(DATEDIF(I178,$X$2,"m")&gt;12,12,DATEDIF(I178,$X$2,"m"))</f>
        <v>12</v>
      </c>
      <c r="Y178" s="19">
        <f t="shared" si="275"/>
        <v>2664</v>
      </c>
      <c r="Z178" s="35">
        <f t="shared" si="276"/>
        <v>131.616</v>
      </c>
      <c r="AA178" s="35">
        <f t="shared" si="277"/>
        <v>0</v>
      </c>
      <c r="AB178" s="36">
        <f t="shared" si="278"/>
        <v>0</v>
      </c>
      <c r="AC178" s="35">
        <f t="shared" si="279"/>
        <v>0</v>
      </c>
      <c r="AD178" s="35">
        <f t="shared" si="280"/>
        <v>131.61</v>
      </c>
      <c r="AE178" s="19">
        <f t="shared" si="281"/>
        <v>12</v>
      </c>
      <c r="AF178" s="37">
        <f t="shared" si="340"/>
        <v>1579</v>
      </c>
    </row>
    <row r="179" s="2" customFormat="1" ht="26" customHeight="1" spans="1:32">
      <c r="A179" s="18">
        <v>216</v>
      </c>
      <c r="B179" s="19" t="str">
        <f>VLOOKUP($K179,[1]房源明细!$B:$P,5,FALSE)</f>
        <v>李妍汐</v>
      </c>
      <c r="C179" s="19" t="s">
        <v>365</v>
      </c>
      <c r="D179" s="19">
        <f>VLOOKUP($K179,[1]房源明细!$B:$P,11,FALSE)</f>
        <v>2</v>
      </c>
      <c r="E179" s="19">
        <f>VLOOKUP($K179,[1]房源明细!$B:$P,12,FALSE)</f>
        <v>0</v>
      </c>
      <c r="F179" s="19">
        <f>VLOOKUP($K179,[1]房源明细!$B:$P,13,FALSE)</f>
        <v>0</v>
      </c>
      <c r="G179" s="19">
        <f>VLOOKUP($K179,[1]房源明细!$B:$P,14,FALSE)</f>
        <v>2</v>
      </c>
      <c r="H179" s="19">
        <f>VLOOKUP($K179,[1]房源明细!$B:$P,15,FALSE)</f>
        <v>0</v>
      </c>
      <c r="I179" s="28">
        <f>VLOOKUP($K179,[1]房源明细!$B:$P,3,FALSE)</f>
        <v>43027</v>
      </c>
      <c r="J179" s="19"/>
      <c r="K179" s="29" t="s">
        <v>366</v>
      </c>
      <c r="L179" s="19">
        <f>VLOOKUP($K179,[1]房源明细!$B:$P,2,FALSE)</f>
        <v>57.36</v>
      </c>
      <c r="M179" s="19"/>
      <c r="N179" s="19">
        <f t="shared" ref="N179:Q179" si="371">E179*16</f>
        <v>0</v>
      </c>
      <c r="O179" s="19">
        <f t="shared" si="371"/>
        <v>0</v>
      </c>
      <c r="P179" s="19">
        <f t="shared" si="371"/>
        <v>32</v>
      </c>
      <c r="Q179" s="19">
        <f t="shared" si="371"/>
        <v>0</v>
      </c>
      <c r="R179" s="19">
        <f>[1]房源明细!J221</f>
        <v>4.57</v>
      </c>
      <c r="S179" s="19">
        <f t="shared" ref="S179:V179" si="372">IF($L179&gt;N179,N179,$L179)</f>
        <v>0</v>
      </c>
      <c r="T179" s="19">
        <f t="shared" si="372"/>
        <v>0</v>
      </c>
      <c r="U179" s="19">
        <f t="shared" si="372"/>
        <v>32</v>
      </c>
      <c r="V179" s="19">
        <f t="shared" si="372"/>
        <v>0</v>
      </c>
      <c r="W179" s="19">
        <f>VLOOKUP($K179,[1]房源明细!$B:$P,10,FALSE)</f>
        <v>224</v>
      </c>
      <c r="X179" s="19">
        <f>IF(DATEDIF(I179,$X$2,"m")&gt;12,12,DATEDIF(I179,$X$2,"m"))</f>
        <v>12</v>
      </c>
      <c r="Y179" s="19">
        <f t="shared" si="275"/>
        <v>2688</v>
      </c>
      <c r="Z179" s="35">
        <f t="shared" si="276"/>
        <v>0</v>
      </c>
      <c r="AA179" s="35">
        <f t="shared" si="277"/>
        <v>0</v>
      </c>
      <c r="AB179" s="36">
        <f t="shared" si="278"/>
        <v>43.872</v>
      </c>
      <c r="AC179" s="35">
        <f t="shared" si="279"/>
        <v>0</v>
      </c>
      <c r="AD179" s="35">
        <f t="shared" si="280"/>
        <v>43.87</v>
      </c>
      <c r="AE179" s="19">
        <f t="shared" si="281"/>
        <v>12</v>
      </c>
      <c r="AF179" s="37">
        <f t="shared" si="340"/>
        <v>526</v>
      </c>
    </row>
    <row r="180" s="2" customFormat="1" ht="28" customHeight="1" spans="1:32">
      <c r="A180" s="18">
        <v>217</v>
      </c>
      <c r="B180" s="19" t="str">
        <f>VLOOKUP($K180,[1]房源明细!$B:$P,5,FALSE)</f>
        <v>涂松霖</v>
      </c>
      <c r="C180" s="19" t="s">
        <v>215</v>
      </c>
      <c r="D180" s="19">
        <f>VLOOKUP($K180,[1]房源明细!$B:$P,11,FALSE)</f>
        <v>2</v>
      </c>
      <c r="E180" s="19">
        <f>VLOOKUP($K180,[1]房源明细!$B:$P,12,FALSE)</f>
        <v>0</v>
      </c>
      <c r="F180" s="19">
        <f>VLOOKUP($K180,[1]房源明细!$B:$P,13,FALSE)</f>
        <v>0</v>
      </c>
      <c r="G180" s="19">
        <f>VLOOKUP($K180,[1]房源明细!$B:$P,14,FALSE)</f>
        <v>2</v>
      </c>
      <c r="H180" s="19">
        <f>VLOOKUP($K180,[1]房源明细!$B:$P,15,FALSE)</f>
        <v>0</v>
      </c>
      <c r="I180" s="28">
        <f>VLOOKUP($K180,[1]房源明细!$B:$P,3,FALSE)</f>
        <v>42989</v>
      </c>
      <c r="J180" s="19"/>
      <c r="K180" s="29" t="s">
        <v>367</v>
      </c>
      <c r="L180" s="19">
        <f>VLOOKUP($K180,[1]房源明细!$B:$P,2,FALSE)</f>
        <v>56.04</v>
      </c>
      <c r="M180" s="19"/>
      <c r="N180" s="19">
        <f t="shared" ref="N180:Q180" si="373">E180*16</f>
        <v>0</v>
      </c>
      <c r="O180" s="19">
        <f t="shared" si="373"/>
        <v>0</v>
      </c>
      <c r="P180" s="19">
        <f t="shared" si="373"/>
        <v>32</v>
      </c>
      <c r="Q180" s="19">
        <f t="shared" si="373"/>
        <v>0</v>
      </c>
      <c r="R180" s="19">
        <f>[1]房源明细!J222</f>
        <v>4.57</v>
      </c>
      <c r="S180" s="19">
        <f t="shared" ref="S180:V180" si="374">IF($L180&gt;N180,N180,$L180)</f>
        <v>0</v>
      </c>
      <c r="T180" s="19">
        <f t="shared" si="374"/>
        <v>0</v>
      </c>
      <c r="U180" s="19">
        <f t="shared" si="374"/>
        <v>32</v>
      </c>
      <c r="V180" s="19">
        <f t="shared" si="374"/>
        <v>0</v>
      </c>
      <c r="W180" s="19">
        <f>VLOOKUP($K180,[1]房源明细!$B:$P,10,FALSE)</f>
        <v>219</v>
      </c>
      <c r="X180" s="19">
        <f>IF(DATEDIF(I180,$X$2,"m")&gt;12,12,DATEDIF(I180,$X$2,"m"))</f>
        <v>12</v>
      </c>
      <c r="Y180" s="19">
        <f t="shared" si="275"/>
        <v>2628</v>
      </c>
      <c r="Z180" s="35">
        <f t="shared" si="276"/>
        <v>0</v>
      </c>
      <c r="AA180" s="35">
        <f t="shared" si="277"/>
        <v>0</v>
      </c>
      <c r="AB180" s="36">
        <f t="shared" si="278"/>
        <v>43.872</v>
      </c>
      <c r="AC180" s="35">
        <f t="shared" si="279"/>
        <v>0</v>
      </c>
      <c r="AD180" s="35">
        <f t="shared" si="280"/>
        <v>43.87</v>
      </c>
      <c r="AE180" s="19">
        <f t="shared" si="281"/>
        <v>12</v>
      </c>
      <c r="AF180" s="37">
        <f t="shared" si="340"/>
        <v>526</v>
      </c>
    </row>
    <row r="181" s="2" customFormat="1" ht="33" customHeight="1" spans="1:32">
      <c r="A181" s="18">
        <v>218</v>
      </c>
      <c r="B181" s="19" t="str">
        <f>VLOOKUP($K181,[1]房源明细!$B:$P,5,FALSE)</f>
        <v>曹慧珍</v>
      </c>
      <c r="C181" s="19" t="s">
        <v>368</v>
      </c>
      <c r="D181" s="19">
        <f>VLOOKUP($K181,[1]房源明细!$B:$P,11,FALSE)</f>
        <v>1</v>
      </c>
      <c r="E181" s="19">
        <f>VLOOKUP($K181,[1]房源明细!$B:$P,12,FALSE)</f>
        <v>0</v>
      </c>
      <c r="F181" s="19">
        <f>VLOOKUP($K181,[1]房源明细!$B:$P,13,FALSE)</f>
        <v>0</v>
      </c>
      <c r="G181" s="19">
        <f>VLOOKUP($K181,[1]房源明细!$B:$P,14,FALSE)</f>
        <v>1</v>
      </c>
      <c r="H181" s="19">
        <f>VLOOKUP($K181,[1]房源明细!$B:$P,15,FALSE)</f>
        <v>0</v>
      </c>
      <c r="I181" s="28">
        <f>VLOOKUP($K181,[1]房源明细!$B:$P,3,FALSE)</f>
        <v>43031</v>
      </c>
      <c r="J181" s="19"/>
      <c r="K181" s="29" t="s">
        <v>369</v>
      </c>
      <c r="L181" s="19">
        <f>VLOOKUP($K181,[1]房源明细!$B:$P,2,FALSE)</f>
        <v>56.05</v>
      </c>
      <c r="M181" s="19"/>
      <c r="N181" s="19">
        <f t="shared" ref="N181:Q181" si="375">E181*16</f>
        <v>0</v>
      </c>
      <c r="O181" s="19">
        <f t="shared" si="375"/>
        <v>0</v>
      </c>
      <c r="P181" s="19">
        <f t="shared" si="375"/>
        <v>16</v>
      </c>
      <c r="Q181" s="19">
        <f t="shared" si="375"/>
        <v>0</v>
      </c>
      <c r="R181" s="19">
        <f>[1]房源明细!J223</f>
        <v>4.57</v>
      </c>
      <c r="S181" s="19">
        <f t="shared" ref="S181:V181" si="376">IF($L181&gt;N181,N181,$L181)</f>
        <v>0</v>
      </c>
      <c r="T181" s="19">
        <f t="shared" si="376"/>
        <v>0</v>
      </c>
      <c r="U181" s="19">
        <f t="shared" si="376"/>
        <v>16</v>
      </c>
      <c r="V181" s="19">
        <f t="shared" si="376"/>
        <v>0</v>
      </c>
      <c r="W181" s="19">
        <f>VLOOKUP($K181,[1]房源明细!$B:$P,10,FALSE)</f>
        <v>219</v>
      </c>
      <c r="X181" s="19">
        <f>IF(DATEDIF(I181,$X$2,"m")&gt;12,12,DATEDIF(I181,$X$2,"m"))</f>
        <v>12</v>
      </c>
      <c r="Y181" s="19">
        <f t="shared" si="275"/>
        <v>2628</v>
      </c>
      <c r="Z181" s="35">
        <f t="shared" si="276"/>
        <v>0</v>
      </c>
      <c r="AA181" s="35">
        <f t="shared" si="277"/>
        <v>0</v>
      </c>
      <c r="AB181" s="36">
        <f t="shared" si="278"/>
        <v>21.936</v>
      </c>
      <c r="AC181" s="35">
        <f t="shared" si="279"/>
        <v>0</v>
      </c>
      <c r="AD181" s="35">
        <f t="shared" si="280"/>
        <v>21.93</v>
      </c>
      <c r="AE181" s="19">
        <f t="shared" si="281"/>
        <v>12</v>
      </c>
      <c r="AF181" s="37">
        <f t="shared" si="340"/>
        <v>263</v>
      </c>
    </row>
    <row r="182" s="2" customFormat="1" ht="26" customHeight="1" spans="1:32">
      <c r="A182" s="18">
        <v>219</v>
      </c>
      <c r="B182" s="19" t="str">
        <f>VLOOKUP($K182,[1]房源明细!$B:$P,5,FALSE)</f>
        <v>李坤真</v>
      </c>
      <c r="C182" s="19" t="s">
        <v>370</v>
      </c>
      <c r="D182" s="19">
        <f>VLOOKUP($K182,[1]房源明细!$B:$P,11,FALSE)</f>
        <v>3</v>
      </c>
      <c r="E182" s="19">
        <f>VLOOKUP($K182,[1]房源明细!$B:$P,12,FALSE)</f>
        <v>0</v>
      </c>
      <c r="F182" s="19">
        <f>VLOOKUP($K182,[1]房源明细!$B:$P,13,FALSE)</f>
        <v>0</v>
      </c>
      <c r="G182" s="19">
        <f>VLOOKUP($K182,[1]房源明细!$B:$P,14,FALSE)</f>
        <v>3</v>
      </c>
      <c r="H182" s="19">
        <f>VLOOKUP($K182,[1]房源明细!$B:$P,15,FALSE)</f>
        <v>0</v>
      </c>
      <c r="I182" s="28">
        <f>VLOOKUP($K182,[1]房源明细!$B:$P,3,FALSE)</f>
        <v>43354</v>
      </c>
      <c r="J182" s="19"/>
      <c r="K182" s="29" t="s">
        <v>371</v>
      </c>
      <c r="L182" s="19">
        <f>VLOOKUP($K182,[1]房源明细!$B:$P,2,FALSE)</f>
        <v>56.82</v>
      </c>
      <c r="M182" s="19"/>
      <c r="N182" s="19">
        <f t="shared" ref="N182:Q182" si="377">E182*16</f>
        <v>0</v>
      </c>
      <c r="O182" s="19">
        <f t="shared" si="377"/>
        <v>0</v>
      </c>
      <c r="P182" s="19">
        <f t="shared" si="377"/>
        <v>48</v>
      </c>
      <c r="Q182" s="19">
        <f t="shared" si="377"/>
        <v>0</v>
      </c>
      <c r="R182" s="19">
        <f>[1]房源明细!J224</f>
        <v>4.57</v>
      </c>
      <c r="S182" s="19">
        <f t="shared" ref="S182:V182" si="378">IF($L182&gt;N182,N182,$L182)</f>
        <v>0</v>
      </c>
      <c r="T182" s="19">
        <f t="shared" si="378"/>
        <v>0</v>
      </c>
      <c r="U182" s="19">
        <f t="shared" si="378"/>
        <v>48</v>
      </c>
      <c r="V182" s="19">
        <f t="shared" si="378"/>
        <v>0</v>
      </c>
      <c r="W182" s="19">
        <f>VLOOKUP($K182,[1]房源明细!$B:$P,10,FALSE)</f>
        <v>222</v>
      </c>
      <c r="X182" s="19">
        <f>IF(DATEDIF(I182,$X$2,"m")&gt;12,12,DATEDIF(I182,$X$2,"m"))</f>
        <v>12</v>
      </c>
      <c r="Y182" s="19">
        <f t="shared" si="275"/>
        <v>2664</v>
      </c>
      <c r="Z182" s="35">
        <f t="shared" si="276"/>
        <v>0</v>
      </c>
      <c r="AA182" s="35">
        <f t="shared" si="277"/>
        <v>0</v>
      </c>
      <c r="AB182" s="36">
        <f t="shared" si="278"/>
        <v>65.808</v>
      </c>
      <c r="AC182" s="35">
        <f t="shared" si="279"/>
        <v>0</v>
      </c>
      <c r="AD182" s="35">
        <f t="shared" si="280"/>
        <v>65.8</v>
      </c>
      <c r="AE182" s="19">
        <f t="shared" si="281"/>
        <v>12</v>
      </c>
      <c r="AF182" s="37">
        <f t="shared" si="340"/>
        <v>789</v>
      </c>
    </row>
    <row r="183" s="2" customFormat="1" ht="26" customHeight="1" spans="1:32">
      <c r="A183" s="18">
        <v>220</v>
      </c>
      <c r="B183" s="19" t="str">
        <f>VLOOKUP($K183,[1]房源明细!$B:$P,5,FALSE)</f>
        <v>赵崇山</v>
      </c>
      <c r="C183" s="19" t="s">
        <v>372</v>
      </c>
      <c r="D183" s="19">
        <f>VLOOKUP($K183,[1]房源明细!$B:$P,11,FALSE)</f>
        <v>3</v>
      </c>
      <c r="E183" s="19">
        <f>VLOOKUP($K183,[1]房源明细!$B:$P,12,FALSE)</f>
        <v>0</v>
      </c>
      <c r="F183" s="19">
        <f>VLOOKUP($K183,[1]房源明细!$B:$P,13,FALSE)</f>
        <v>0</v>
      </c>
      <c r="G183" s="19">
        <f>VLOOKUP($K183,[1]房源明细!$B:$P,14,FALSE)</f>
        <v>3</v>
      </c>
      <c r="H183" s="19">
        <f>VLOOKUP($K183,[1]房源明细!$B:$P,15,FALSE)</f>
        <v>0</v>
      </c>
      <c r="I183" s="28">
        <f>VLOOKUP($K183,[1]房源明细!$B:$P,3,FALSE)</f>
        <v>43368</v>
      </c>
      <c r="J183" s="19"/>
      <c r="K183" s="29" t="s">
        <v>373</v>
      </c>
      <c r="L183" s="19">
        <f>VLOOKUP($K183,[1]房源明细!$B:$P,2,FALSE)</f>
        <v>57.36</v>
      </c>
      <c r="M183" s="19"/>
      <c r="N183" s="19">
        <f t="shared" ref="N183:Q183" si="379">E183*16</f>
        <v>0</v>
      </c>
      <c r="O183" s="19">
        <f t="shared" si="379"/>
        <v>0</v>
      </c>
      <c r="P183" s="19">
        <f t="shared" si="379"/>
        <v>48</v>
      </c>
      <c r="Q183" s="19">
        <f t="shared" si="379"/>
        <v>0</v>
      </c>
      <c r="R183" s="19">
        <f>[1]房源明细!J225</f>
        <v>4.57</v>
      </c>
      <c r="S183" s="19">
        <f t="shared" ref="S183:V183" si="380">IF($L183&gt;N183,N183,$L183)</f>
        <v>0</v>
      </c>
      <c r="T183" s="19">
        <f t="shared" si="380"/>
        <v>0</v>
      </c>
      <c r="U183" s="19">
        <f t="shared" si="380"/>
        <v>48</v>
      </c>
      <c r="V183" s="19">
        <f t="shared" si="380"/>
        <v>0</v>
      </c>
      <c r="W183" s="19">
        <f>VLOOKUP($K183,[1]房源明细!$B:$P,10,FALSE)</f>
        <v>224</v>
      </c>
      <c r="X183" s="19">
        <f>IF(DATEDIF(I183,$X$2,"m")&gt;12,12,DATEDIF(I183,$X$2,"m"))</f>
        <v>12</v>
      </c>
      <c r="Y183" s="19">
        <f t="shared" si="275"/>
        <v>2688</v>
      </c>
      <c r="Z183" s="35">
        <f t="shared" si="276"/>
        <v>0</v>
      </c>
      <c r="AA183" s="35">
        <f t="shared" si="277"/>
        <v>0</v>
      </c>
      <c r="AB183" s="36">
        <f t="shared" si="278"/>
        <v>65.808</v>
      </c>
      <c r="AC183" s="35">
        <f t="shared" si="279"/>
        <v>0</v>
      </c>
      <c r="AD183" s="35">
        <f t="shared" si="280"/>
        <v>65.8</v>
      </c>
      <c r="AE183" s="19">
        <f t="shared" si="281"/>
        <v>12</v>
      </c>
      <c r="AF183" s="37">
        <f t="shared" si="340"/>
        <v>789</v>
      </c>
    </row>
    <row r="184" s="2" customFormat="1" ht="23" customHeight="1" spans="1:32">
      <c r="A184" s="18">
        <v>221</v>
      </c>
      <c r="B184" s="19" t="str">
        <f>VLOOKUP($K184,[1]房源明细!$B:$P,5,FALSE)</f>
        <v>刘珍兰</v>
      </c>
      <c r="C184" s="19" t="s">
        <v>374</v>
      </c>
      <c r="D184" s="19">
        <f>VLOOKUP($K184,[1]房源明细!$B:$P,11,FALSE)</f>
        <v>1</v>
      </c>
      <c r="E184" s="19">
        <f>VLOOKUP($K184,[1]房源明细!$B:$P,12,FALSE)</f>
        <v>0</v>
      </c>
      <c r="F184" s="19">
        <f>VLOOKUP($K184,[1]房源明细!$B:$P,13,FALSE)</f>
        <v>0</v>
      </c>
      <c r="G184" s="19">
        <f>VLOOKUP($K184,[1]房源明细!$B:$P,14,FALSE)</f>
        <v>1</v>
      </c>
      <c r="H184" s="19">
        <f>VLOOKUP($K184,[1]房源明细!$B:$P,15,FALSE)</f>
        <v>0</v>
      </c>
      <c r="I184" s="28">
        <f>VLOOKUP($K184,[1]房源明细!$B:$P,3,FALSE)</f>
        <v>42986</v>
      </c>
      <c r="J184" s="19"/>
      <c r="K184" s="29" t="s">
        <v>375</v>
      </c>
      <c r="L184" s="19">
        <f>VLOOKUP($K184,[1]房源明细!$B:$P,2,FALSE)</f>
        <v>56.04</v>
      </c>
      <c r="M184" s="19"/>
      <c r="N184" s="19">
        <f t="shared" ref="N184:Q184" si="381">E184*16</f>
        <v>0</v>
      </c>
      <c r="O184" s="19">
        <f t="shared" si="381"/>
        <v>0</v>
      </c>
      <c r="P184" s="19">
        <f t="shared" si="381"/>
        <v>16</v>
      </c>
      <c r="Q184" s="19">
        <f t="shared" si="381"/>
        <v>0</v>
      </c>
      <c r="R184" s="19">
        <f>[1]房源明细!J226</f>
        <v>4.57</v>
      </c>
      <c r="S184" s="19">
        <f t="shared" ref="S184:V184" si="382">IF($L184&gt;N184,N184,$L184)</f>
        <v>0</v>
      </c>
      <c r="T184" s="19">
        <f t="shared" si="382"/>
        <v>0</v>
      </c>
      <c r="U184" s="19">
        <f t="shared" si="382"/>
        <v>16</v>
      </c>
      <c r="V184" s="19">
        <f t="shared" si="382"/>
        <v>0</v>
      </c>
      <c r="W184" s="19">
        <f>VLOOKUP($K184,[1]房源明细!$B:$P,10,FALSE)</f>
        <v>219</v>
      </c>
      <c r="X184" s="19">
        <f>IF(DATEDIF(I184,$X$2,"m")&gt;12,12,DATEDIF(I184,$X$2,"m"))</f>
        <v>12</v>
      </c>
      <c r="Y184" s="19">
        <f t="shared" si="275"/>
        <v>2628</v>
      </c>
      <c r="Z184" s="35">
        <f t="shared" si="276"/>
        <v>0</v>
      </c>
      <c r="AA184" s="35">
        <f t="shared" si="277"/>
        <v>0</v>
      </c>
      <c r="AB184" s="36">
        <f t="shared" si="278"/>
        <v>21.936</v>
      </c>
      <c r="AC184" s="35">
        <f t="shared" si="279"/>
        <v>0</v>
      </c>
      <c r="AD184" s="35">
        <f t="shared" si="280"/>
        <v>21.93</v>
      </c>
      <c r="AE184" s="19">
        <f t="shared" si="281"/>
        <v>12</v>
      </c>
      <c r="AF184" s="37">
        <f t="shared" si="340"/>
        <v>263</v>
      </c>
    </row>
    <row r="185" s="2" customFormat="1" ht="24" customHeight="1" spans="1:32">
      <c r="A185" s="18">
        <v>222</v>
      </c>
      <c r="B185" s="19" t="str">
        <f>VLOOKUP($K185,[1]房源明细!$B:$P,5,FALSE)</f>
        <v>闻家齐</v>
      </c>
      <c r="C185" s="19" t="s">
        <v>376</v>
      </c>
      <c r="D185" s="19">
        <f>VLOOKUP($K185,[1]房源明细!$B:$P,11,FALSE)</f>
        <v>2</v>
      </c>
      <c r="E185" s="19">
        <f>VLOOKUP($K185,[1]房源明细!$B:$P,12,FALSE)</f>
        <v>0</v>
      </c>
      <c r="F185" s="19">
        <f>VLOOKUP($K185,[1]房源明细!$B:$P,13,FALSE)</f>
        <v>0</v>
      </c>
      <c r="G185" s="19">
        <f>VLOOKUP($K185,[1]房源明细!$B:$P,14,FALSE)</f>
        <v>2</v>
      </c>
      <c r="H185" s="19">
        <f>VLOOKUP($K185,[1]房源明细!$B:$P,15,FALSE)</f>
        <v>0</v>
      </c>
      <c r="I185" s="28">
        <f>VLOOKUP($K185,[1]房源明细!$B:$P,3,FALSE)</f>
        <v>43045</v>
      </c>
      <c r="J185" s="19"/>
      <c r="K185" s="29" t="s">
        <v>377</v>
      </c>
      <c r="L185" s="19">
        <f>VLOOKUP($K185,[1]房源明细!$B:$P,2,FALSE)</f>
        <v>56.05</v>
      </c>
      <c r="M185" s="19"/>
      <c r="N185" s="19">
        <f t="shared" ref="N185:Q185" si="383">E185*16</f>
        <v>0</v>
      </c>
      <c r="O185" s="19">
        <f t="shared" si="383"/>
        <v>0</v>
      </c>
      <c r="P185" s="19">
        <f t="shared" si="383"/>
        <v>32</v>
      </c>
      <c r="Q185" s="19">
        <f t="shared" si="383"/>
        <v>0</v>
      </c>
      <c r="R185" s="19">
        <f>[1]房源明细!J227</f>
        <v>4.57</v>
      </c>
      <c r="S185" s="19">
        <f t="shared" ref="S185:V185" si="384">IF($L185&gt;N185,N185,$L185)</f>
        <v>0</v>
      </c>
      <c r="T185" s="19">
        <f t="shared" si="384"/>
        <v>0</v>
      </c>
      <c r="U185" s="19">
        <f t="shared" si="384"/>
        <v>32</v>
      </c>
      <c r="V185" s="19">
        <f t="shared" si="384"/>
        <v>0</v>
      </c>
      <c r="W185" s="19">
        <f>VLOOKUP($K185,[1]房源明细!$B:$P,10,FALSE)</f>
        <v>219</v>
      </c>
      <c r="X185" s="19">
        <f>IF(DATEDIF(I185,$X$2,"m")&gt;12,12,DATEDIF(I185,$X$2,"m"))</f>
        <v>12</v>
      </c>
      <c r="Y185" s="19">
        <f t="shared" si="275"/>
        <v>2628</v>
      </c>
      <c r="Z185" s="35">
        <f t="shared" si="276"/>
        <v>0</v>
      </c>
      <c r="AA185" s="35">
        <f t="shared" si="277"/>
        <v>0</v>
      </c>
      <c r="AB185" s="36">
        <f t="shared" si="278"/>
        <v>43.872</v>
      </c>
      <c r="AC185" s="35">
        <f t="shared" si="279"/>
        <v>0</v>
      </c>
      <c r="AD185" s="35">
        <f t="shared" si="280"/>
        <v>43.87</v>
      </c>
      <c r="AE185" s="19">
        <f t="shared" si="281"/>
        <v>12</v>
      </c>
      <c r="AF185" s="37">
        <f t="shared" si="340"/>
        <v>526</v>
      </c>
    </row>
    <row r="186" s="2" customFormat="1" ht="24" customHeight="1" spans="1:32">
      <c r="A186" s="18">
        <v>223</v>
      </c>
      <c r="B186" s="19" t="str">
        <f>VLOOKUP($K186,[1]房源明细!$B:$P,5,FALSE)</f>
        <v>熊莉</v>
      </c>
      <c r="C186" s="19" t="s">
        <v>378</v>
      </c>
      <c r="D186" s="19">
        <f>VLOOKUP($K186,[1]房源明细!$B:$P,11,FALSE)</f>
        <v>2</v>
      </c>
      <c r="E186" s="19">
        <f>VLOOKUP($K186,[1]房源明细!$B:$P,12,FALSE)</f>
        <v>0</v>
      </c>
      <c r="F186" s="19">
        <f>VLOOKUP($K186,[1]房源明细!$B:$P,13,FALSE)</f>
        <v>0</v>
      </c>
      <c r="G186" s="19">
        <f>VLOOKUP($K186,[1]房源明细!$B:$P,14,FALSE)</f>
        <v>2</v>
      </c>
      <c r="H186" s="19">
        <f>VLOOKUP($K186,[1]房源明细!$B:$P,15,FALSE)</f>
        <v>0</v>
      </c>
      <c r="I186" s="28">
        <f>VLOOKUP($K186,[1]房源明细!$B:$P,3,FALSE)</f>
        <v>43105</v>
      </c>
      <c r="J186" s="19"/>
      <c r="K186" s="29" t="s">
        <v>379</v>
      </c>
      <c r="L186" s="19">
        <f>VLOOKUP($K186,[1]房源明细!$B:$P,2,FALSE)</f>
        <v>56.82</v>
      </c>
      <c r="M186" s="19"/>
      <c r="N186" s="19">
        <f t="shared" ref="N186:Q186" si="385">E186*16</f>
        <v>0</v>
      </c>
      <c r="O186" s="19">
        <f t="shared" si="385"/>
        <v>0</v>
      </c>
      <c r="P186" s="19">
        <f t="shared" si="385"/>
        <v>32</v>
      </c>
      <c r="Q186" s="19">
        <f t="shared" si="385"/>
        <v>0</v>
      </c>
      <c r="R186" s="19">
        <f>[1]房源明细!J228</f>
        <v>4.57</v>
      </c>
      <c r="S186" s="19">
        <f t="shared" ref="S186:V186" si="386">IF($L186&gt;N186,N186,$L186)</f>
        <v>0</v>
      </c>
      <c r="T186" s="19">
        <f t="shared" si="386"/>
        <v>0</v>
      </c>
      <c r="U186" s="19">
        <f t="shared" si="386"/>
        <v>32</v>
      </c>
      <c r="V186" s="19">
        <f t="shared" si="386"/>
        <v>0</v>
      </c>
      <c r="W186" s="19">
        <f>VLOOKUP($K186,[1]房源明细!$B:$P,10,FALSE)</f>
        <v>222</v>
      </c>
      <c r="X186" s="19">
        <f>IF(DATEDIF(I186,$X$2,"m")&gt;12,12,DATEDIF(I186,$X$2,"m"))</f>
        <v>12</v>
      </c>
      <c r="Y186" s="19">
        <f t="shared" si="275"/>
        <v>2664</v>
      </c>
      <c r="Z186" s="35">
        <f t="shared" si="276"/>
        <v>0</v>
      </c>
      <c r="AA186" s="35">
        <f t="shared" si="277"/>
        <v>0</v>
      </c>
      <c r="AB186" s="36">
        <f t="shared" si="278"/>
        <v>43.872</v>
      </c>
      <c r="AC186" s="35">
        <f t="shared" si="279"/>
        <v>0</v>
      </c>
      <c r="AD186" s="35">
        <f t="shared" si="280"/>
        <v>43.87</v>
      </c>
      <c r="AE186" s="19">
        <f t="shared" si="281"/>
        <v>12</v>
      </c>
      <c r="AF186" s="37">
        <f t="shared" si="340"/>
        <v>526</v>
      </c>
    </row>
    <row r="187" s="2" customFormat="1" ht="27" customHeight="1" spans="1:32">
      <c r="A187" s="18">
        <v>224</v>
      </c>
      <c r="B187" s="19" t="str">
        <f>VLOOKUP($K187,[1]房源明细!$B:$P,5,FALSE)</f>
        <v>方华松</v>
      </c>
      <c r="C187" s="19" t="s">
        <v>380</v>
      </c>
      <c r="D187" s="19">
        <f>VLOOKUP($K187,[1]房源明细!$B:$P,11,FALSE)</f>
        <v>1</v>
      </c>
      <c r="E187" s="19">
        <f>VLOOKUP($K187,[1]房源明细!$B:$P,12,FALSE)</f>
        <v>0</v>
      </c>
      <c r="F187" s="19">
        <f>VLOOKUP($K187,[1]房源明细!$B:$P,13,FALSE)</f>
        <v>0</v>
      </c>
      <c r="G187" s="19">
        <f>VLOOKUP($K187,[1]房源明细!$B:$P,14,FALSE)</f>
        <v>1</v>
      </c>
      <c r="H187" s="19">
        <f>VLOOKUP($K187,[1]房源明细!$B:$P,15,FALSE)</f>
        <v>0</v>
      </c>
      <c r="I187" s="28">
        <f>VLOOKUP($K187,[1]房源明细!$B:$P,3,FALSE)</f>
        <v>43368</v>
      </c>
      <c r="J187" s="19"/>
      <c r="K187" s="29" t="s">
        <v>381</v>
      </c>
      <c r="L187" s="19">
        <f>VLOOKUP($K187,[1]房源明细!$B:$P,2,FALSE)</f>
        <v>57.36</v>
      </c>
      <c r="M187" s="19"/>
      <c r="N187" s="19">
        <f t="shared" ref="N187:Q187" si="387">E187*16</f>
        <v>0</v>
      </c>
      <c r="O187" s="19">
        <f t="shared" si="387"/>
        <v>0</v>
      </c>
      <c r="P187" s="19">
        <f t="shared" si="387"/>
        <v>16</v>
      </c>
      <c r="Q187" s="19">
        <f t="shared" si="387"/>
        <v>0</v>
      </c>
      <c r="R187" s="19">
        <f>[1]房源明细!J229</f>
        <v>4.57</v>
      </c>
      <c r="S187" s="19">
        <f t="shared" ref="S187:V187" si="388">IF($L187&gt;N187,N187,$L187)</f>
        <v>0</v>
      </c>
      <c r="T187" s="19">
        <f t="shared" si="388"/>
        <v>0</v>
      </c>
      <c r="U187" s="19">
        <f t="shared" si="388"/>
        <v>16</v>
      </c>
      <c r="V187" s="19">
        <f t="shared" si="388"/>
        <v>0</v>
      </c>
      <c r="W187" s="19">
        <f>VLOOKUP($K187,[1]房源明细!$B:$P,10,FALSE)</f>
        <v>224</v>
      </c>
      <c r="X187" s="19">
        <f>IF(DATEDIF(I187,$X$2,"m")&gt;12,12,DATEDIF(I187,$X$2,"m"))</f>
        <v>12</v>
      </c>
      <c r="Y187" s="19">
        <f t="shared" si="275"/>
        <v>2688</v>
      </c>
      <c r="Z187" s="35">
        <f t="shared" si="276"/>
        <v>0</v>
      </c>
      <c r="AA187" s="35">
        <f t="shared" si="277"/>
        <v>0</v>
      </c>
      <c r="AB187" s="36">
        <f t="shared" si="278"/>
        <v>21.936</v>
      </c>
      <c r="AC187" s="35">
        <f t="shared" si="279"/>
        <v>0</v>
      </c>
      <c r="AD187" s="35">
        <f t="shared" si="280"/>
        <v>21.93</v>
      </c>
      <c r="AE187" s="19">
        <f t="shared" si="281"/>
        <v>12</v>
      </c>
      <c r="AF187" s="37">
        <f t="shared" si="340"/>
        <v>263</v>
      </c>
    </row>
    <row r="188" s="2" customFormat="1" ht="23" customHeight="1" spans="1:32">
      <c r="A188" s="18">
        <v>225</v>
      </c>
      <c r="B188" s="19" t="str">
        <f>VLOOKUP($K188,[1]房源明细!$B:$P,5,FALSE)</f>
        <v>云卫</v>
      </c>
      <c r="C188" s="19" t="s">
        <v>244</v>
      </c>
      <c r="D188" s="19">
        <f>VLOOKUP($K188,[1]房源明细!$B:$P,11,FALSE)</f>
        <v>2</v>
      </c>
      <c r="E188" s="19">
        <f>VLOOKUP($K188,[1]房源明细!$B:$P,12,FALSE)</f>
        <v>0</v>
      </c>
      <c r="F188" s="19">
        <f>VLOOKUP($K188,[1]房源明细!$B:$P,13,FALSE)</f>
        <v>0</v>
      </c>
      <c r="G188" s="19">
        <f>VLOOKUP($K188,[1]房源明细!$B:$P,14,FALSE)</f>
        <v>2</v>
      </c>
      <c r="H188" s="19">
        <f>VLOOKUP($K188,[1]房源明细!$B:$P,15,FALSE)</f>
        <v>0</v>
      </c>
      <c r="I188" s="28">
        <f>VLOOKUP($K188,[1]房源明细!$B:$P,3,FALSE)</f>
        <v>42998</v>
      </c>
      <c r="J188" s="19"/>
      <c r="K188" s="29" t="s">
        <v>382</v>
      </c>
      <c r="L188" s="19">
        <f>VLOOKUP($K188,[1]房源明细!$B:$P,2,FALSE)</f>
        <v>56.04</v>
      </c>
      <c r="M188" s="19"/>
      <c r="N188" s="19">
        <f t="shared" ref="N188:Q188" si="389">E188*16</f>
        <v>0</v>
      </c>
      <c r="O188" s="19">
        <f t="shared" si="389"/>
        <v>0</v>
      </c>
      <c r="P188" s="19">
        <f t="shared" si="389"/>
        <v>32</v>
      </c>
      <c r="Q188" s="19">
        <f t="shared" si="389"/>
        <v>0</v>
      </c>
      <c r="R188" s="19">
        <f>[1]房源明细!J230</f>
        <v>4.57</v>
      </c>
      <c r="S188" s="19">
        <f t="shared" ref="S188:V188" si="390">IF($L188&gt;N188,N188,$L188)</f>
        <v>0</v>
      </c>
      <c r="T188" s="19">
        <f t="shared" si="390"/>
        <v>0</v>
      </c>
      <c r="U188" s="19">
        <f t="shared" si="390"/>
        <v>32</v>
      </c>
      <c r="V188" s="19">
        <f t="shared" si="390"/>
        <v>0</v>
      </c>
      <c r="W188" s="19">
        <f>VLOOKUP($K188,[1]房源明细!$B:$P,10,FALSE)</f>
        <v>219</v>
      </c>
      <c r="X188" s="19">
        <f>IF(DATEDIF(I188,$X$2,"m")&gt;12,12,DATEDIF(I188,$X$2,"m"))</f>
        <v>12</v>
      </c>
      <c r="Y188" s="19">
        <f t="shared" si="275"/>
        <v>2628</v>
      </c>
      <c r="Z188" s="35">
        <f t="shared" si="276"/>
        <v>0</v>
      </c>
      <c r="AA188" s="35">
        <f t="shared" si="277"/>
        <v>0</v>
      </c>
      <c r="AB188" s="36">
        <f t="shared" si="278"/>
        <v>43.872</v>
      </c>
      <c r="AC188" s="35">
        <f t="shared" si="279"/>
        <v>0</v>
      </c>
      <c r="AD188" s="35">
        <f t="shared" si="280"/>
        <v>43.87</v>
      </c>
      <c r="AE188" s="19">
        <f t="shared" si="281"/>
        <v>12</v>
      </c>
      <c r="AF188" s="37">
        <f t="shared" si="340"/>
        <v>526</v>
      </c>
    </row>
    <row r="189" s="2" customFormat="1" ht="26" customHeight="1" spans="1:32">
      <c r="A189" s="18">
        <v>226</v>
      </c>
      <c r="B189" s="19" t="str">
        <f>VLOOKUP($K189,[1]房源明细!$B:$P,5,FALSE)</f>
        <v>李征祥</v>
      </c>
      <c r="C189" s="19" t="s">
        <v>383</v>
      </c>
      <c r="D189" s="19">
        <f>VLOOKUP($K189,[1]房源明细!$B:$P,11,FALSE)</f>
        <v>2</v>
      </c>
      <c r="E189" s="19">
        <f>VLOOKUP($K189,[1]房源明细!$B:$P,12,FALSE)</f>
        <v>0</v>
      </c>
      <c r="F189" s="19">
        <f>VLOOKUP($K189,[1]房源明细!$B:$P,13,FALSE)</f>
        <v>0</v>
      </c>
      <c r="G189" s="19">
        <f>VLOOKUP($K189,[1]房源明细!$B:$P,14,FALSE)</f>
        <v>2</v>
      </c>
      <c r="H189" s="19">
        <f>VLOOKUP($K189,[1]房源明细!$B:$P,15,FALSE)</f>
        <v>0</v>
      </c>
      <c r="I189" s="28">
        <f>VLOOKUP($K189,[1]房源明细!$B:$P,3,FALSE)</f>
        <v>43031</v>
      </c>
      <c r="J189" s="19"/>
      <c r="K189" s="29" t="s">
        <v>384</v>
      </c>
      <c r="L189" s="19">
        <f>VLOOKUP($K189,[1]房源明细!$B:$P,2,FALSE)</f>
        <v>56.05</v>
      </c>
      <c r="M189" s="19"/>
      <c r="N189" s="19">
        <f t="shared" ref="N189:Q189" si="391">E189*16</f>
        <v>0</v>
      </c>
      <c r="O189" s="19">
        <f t="shared" si="391"/>
        <v>0</v>
      </c>
      <c r="P189" s="19">
        <f t="shared" si="391"/>
        <v>32</v>
      </c>
      <c r="Q189" s="19">
        <f t="shared" si="391"/>
        <v>0</v>
      </c>
      <c r="R189" s="19">
        <f>[1]房源明细!J231</f>
        <v>4.57</v>
      </c>
      <c r="S189" s="19">
        <f t="shared" ref="S189:V189" si="392">IF($L189&gt;N189,N189,$L189)</f>
        <v>0</v>
      </c>
      <c r="T189" s="19">
        <f t="shared" si="392"/>
        <v>0</v>
      </c>
      <c r="U189" s="19">
        <f t="shared" si="392"/>
        <v>32</v>
      </c>
      <c r="V189" s="19">
        <f t="shared" si="392"/>
        <v>0</v>
      </c>
      <c r="W189" s="19">
        <f>VLOOKUP($K189,[1]房源明细!$B:$P,10,FALSE)</f>
        <v>219</v>
      </c>
      <c r="X189" s="19">
        <f>IF(DATEDIF(I189,$X$2,"m")&gt;12,12,DATEDIF(I189,$X$2,"m"))</f>
        <v>12</v>
      </c>
      <c r="Y189" s="19">
        <f t="shared" si="275"/>
        <v>2628</v>
      </c>
      <c r="Z189" s="35">
        <f t="shared" si="276"/>
        <v>0</v>
      </c>
      <c r="AA189" s="35">
        <f t="shared" si="277"/>
        <v>0</v>
      </c>
      <c r="AB189" s="36">
        <f t="shared" si="278"/>
        <v>43.872</v>
      </c>
      <c r="AC189" s="35">
        <f t="shared" si="279"/>
        <v>0</v>
      </c>
      <c r="AD189" s="35">
        <f t="shared" si="280"/>
        <v>43.87</v>
      </c>
      <c r="AE189" s="19">
        <f t="shared" si="281"/>
        <v>12</v>
      </c>
      <c r="AF189" s="37">
        <f t="shared" si="340"/>
        <v>526</v>
      </c>
    </row>
    <row r="190" s="2" customFormat="1" ht="22" customHeight="1" spans="1:32">
      <c r="A190" s="18">
        <v>227</v>
      </c>
      <c r="B190" s="19" t="str">
        <f>VLOOKUP($K190,[1]房源明细!$B:$P,5,FALSE)</f>
        <v>黄冬花</v>
      </c>
      <c r="C190" s="19" t="s">
        <v>385</v>
      </c>
      <c r="D190" s="19">
        <f>VLOOKUP($K190,[1]房源明细!$B:$P,11,FALSE)</f>
        <v>3</v>
      </c>
      <c r="E190" s="19">
        <f>VLOOKUP($K190,[1]房源明细!$B:$P,12,FALSE)</f>
        <v>0</v>
      </c>
      <c r="F190" s="19">
        <f>VLOOKUP($K190,[1]房源明细!$B:$P,13,FALSE)</f>
        <v>0</v>
      </c>
      <c r="G190" s="19">
        <f>VLOOKUP($K190,[1]房源明细!$B:$P,14,FALSE)</f>
        <v>3</v>
      </c>
      <c r="H190" s="19">
        <f>VLOOKUP($K190,[1]房源明细!$B:$P,15,FALSE)</f>
        <v>0</v>
      </c>
      <c r="I190" s="28">
        <f>VLOOKUP($K190,[1]房源明细!$B:$P,3,FALSE)</f>
        <v>43369</v>
      </c>
      <c r="J190" s="19"/>
      <c r="K190" s="29" t="s">
        <v>386</v>
      </c>
      <c r="L190" s="19">
        <f>VLOOKUP($K190,[1]房源明细!$B:$P,2,FALSE)</f>
        <v>56.82</v>
      </c>
      <c r="M190" s="19"/>
      <c r="N190" s="19">
        <f t="shared" ref="N190:Q190" si="393">E190*16</f>
        <v>0</v>
      </c>
      <c r="O190" s="19">
        <f t="shared" si="393"/>
        <v>0</v>
      </c>
      <c r="P190" s="19">
        <f t="shared" si="393"/>
        <v>48</v>
      </c>
      <c r="Q190" s="19">
        <f t="shared" si="393"/>
        <v>0</v>
      </c>
      <c r="R190" s="19">
        <f>[1]房源明细!J232</f>
        <v>4.57</v>
      </c>
      <c r="S190" s="19">
        <f t="shared" ref="S190:V190" si="394">IF($L190&gt;N190,N190,$L190)</f>
        <v>0</v>
      </c>
      <c r="T190" s="19">
        <f t="shared" si="394"/>
        <v>0</v>
      </c>
      <c r="U190" s="19">
        <f t="shared" si="394"/>
        <v>48</v>
      </c>
      <c r="V190" s="19">
        <f t="shared" si="394"/>
        <v>0</v>
      </c>
      <c r="W190" s="19">
        <f>VLOOKUP($K190,[1]房源明细!$B:$P,10,FALSE)</f>
        <v>222</v>
      </c>
      <c r="X190" s="19">
        <f>IF(DATEDIF(I190,$X$2,"m")&gt;12,12,DATEDIF(I190,$X$2,"m"))</f>
        <v>12</v>
      </c>
      <c r="Y190" s="19">
        <f t="shared" si="275"/>
        <v>2664</v>
      </c>
      <c r="Z190" s="35">
        <f t="shared" si="276"/>
        <v>0</v>
      </c>
      <c r="AA190" s="35">
        <f t="shared" si="277"/>
        <v>0</v>
      </c>
      <c r="AB190" s="36">
        <f t="shared" si="278"/>
        <v>65.808</v>
      </c>
      <c r="AC190" s="35">
        <f t="shared" si="279"/>
        <v>0</v>
      </c>
      <c r="AD190" s="35">
        <f t="shared" si="280"/>
        <v>65.8</v>
      </c>
      <c r="AE190" s="19">
        <f t="shared" si="281"/>
        <v>12</v>
      </c>
      <c r="AF190" s="37">
        <f t="shared" si="340"/>
        <v>789</v>
      </c>
    </row>
    <row r="191" s="2" customFormat="1" ht="26" customHeight="1" spans="1:32">
      <c r="A191" s="18">
        <v>228</v>
      </c>
      <c r="B191" s="19" t="str">
        <f>VLOOKUP($K191,[1]房源明细!$B:$P,5,FALSE)</f>
        <v>叶树春</v>
      </c>
      <c r="C191" s="19" t="s">
        <v>387</v>
      </c>
      <c r="D191" s="19">
        <f>VLOOKUP($K191,[1]房源明细!$B:$P,11,FALSE)</f>
        <v>3</v>
      </c>
      <c r="E191" s="19">
        <f>VLOOKUP($K191,[1]房源明细!$B:$P,12,FALSE)</f>
        <v>0</v>
      </c>
      <c r="F191" s="19">
        <f>VLOOKUP($K191,[1]房源明细!$B:$P,13,FALSE)</f>
        <v>0</v>
      </c>
      <c r="G191" s="19">
        <f>VLOOKUP($K191,[1]房源明细!$B:$P,14,FALSE)</f>
        <v>3</v>
      </c>
      <c r="H191" s="19">
        <f>VLOOKUP($K191,[1]房源明细!$B:$P,15,FALSE)</f>
        <v>0</v>
      </c>
      <c r="I191" s="28">
        <f>VLOOKUP($K191,[1]房源明细!$B:$P,3,FALSE)</f>
        <v>43033</v>
      </c>
      <c r="J191" s="19"/>
      <c r="K191" s="29" t="s">
        <v>388</v>
      </c>
      <c r="L191" s="19">
        <f>VLOOKUP($K191,[1]房源明细!$B:$P,2,FALSE)</f>
        <v>57.36</v>
      </c>
      <c r="M191" s="19"/>
      <c r="N191" s="19">
        <f t="shared" ref="N191:Q191" si="395">E191*16</f>
        <v>0</v>
      </c>
      <c r="O191" s="19">
        <f t="shared" si="395"/>
        <v>0</v>
      </c>
      <c r="P191" s="19">
        <f t="shared" si="395"/>
        <v>48</v>
      </c>
      <c r="Q191" s="19">
        <f t="shared" si="395"/>
        <v>0</v>
      </c>
      <c r="R191" s="19">
        <f>[1]房源明细!J233</f>
        <v>4.57</v>
      </c>
      <c r="S191" s="19">
        <f t="shared" ref="S191:V191" si="396">IF($L191&gt;N191,N191,$L191)</f>
        <v>0</v>
      </c>
      <c r="T191" s="19">
        <f t="shared" si="396"/>
        <v>0</v>
      </c>
      <c r="U191" s="19">
        <f t="shared" si="396"/>
        <v>48</v>
      </c>
      <c r="V191" s="19">
        <f t="shared" si="396"/>
        <v>0</v>
      </c>
      <c r="W191" s="19">
        <f>VLOOKUP($K191,[1]房源明细!$B:$P,10,FALSE)</f>
        <v>224</v>
      </c>
      <c r="X191" s="19">
        <f>IF(DATEDIF(I191,$X$2,"m")&gt;12,12,DATEDIF(I191,$X$2,"m"))</f>
        <v>12</v>
      </c>
      <c r="Y191" s="19">
        <f t="shared" si="275"/>
        <v>2688</v>
      </c>
      <c r="Z191" s="35">
        <f t="shared" si="276"/>
        <v>0</v>
      </c>
      <c r="AA191" s="35">
        <f t="shared" si="277"/>
        <v>0</v>
      </c>
      <c r="AB191" s="36">
        <f t="shared" si="278"/>
        <v>65.808</v>
      </c>
      <c r="AC191" s="35">
        <f t="shared" si="279"/>
        <v>0</v>
      </c>
      <c r="AD191" s="35">
        <f t="shared" si="280"/>
        <v>65.8</v>
      </c>
      <c r="AE191" s="19">
        <f t="shared" si="281"/>
        <v>12</v>
      </c>
      <c r="AF191" s="37">
        <f t="shared" si="340"/>
        <v>789</v>
      </c>
    </row>
    <row r="192" s="2" customFormat="1" ht="14.25" spans="1:32">
      <c r="A192" s="18">
        <v>230</v>
      </c>
      <c r="B192" s="19" t="str">
        <f>VLOOKUP($K192,[1]房源明细!$B:$P,5,FALSE)</f>
        <v>陈杜祥</v>
      </c>
      <c r="C192" s="19" t="s">
        <v>351</v>
      </c>
      <c r="D192" s="19">
        <f>VLOOKUP($K192,[1]房源明细!$B:$P,11,FALSE)</f>
        <v>3</v>
      </c>
      <c r="E192" s="19">
        <f>VLOOKUP($K192,[1]房源明细!$B:$P,12,FALSE)</f>
        <v>0</v>
      </c>
      <c r="F192" s="19">
        <f>VLOOKUP($K192,[1]房源明细!$B:$P,13,FALSE)</f>
        <v>0</v>
      </c>
      <c r="G192" s="19">
        <f>VLOOKUP($K192,[1]房源明细!$B:$P,14,FALSE)</f>
        <v>3</v>
      </c>
      <c r="H192" s="19">
        <f>VLOOKUP($K192,[1]房源明细!$B:$P,15,FALSE)</f>
        <v>0</v>
      </c>
      <c r="I192" s="28">
        <f>VLOOKUP($K192,[1]房源明细!$B:$P,3,FALSE)</f>
        <v>43109</v>
      </c>
      <c r="J192" s="19"/>
      <c r="K192" s="29" t="s">
        <v>389</v>
      </c>
      <c r="L192" s="19">
        <f>VLOOKUP($K192,[1]房源明细!$B:$P,2,FALSE)</f>
        <v>56.05</v>
      </c>
      <c r="M192" s="19"/>
      <c r="N192" s="19">
        <f t="shared" ref="N192:Q192" si="397">E192*16</f>
        <v>0</v>
      </c>
      <c r="O192" s="19">
        <f t="shared" si="397"/>
        <v>0</v>
      </c>
      <c r="P192" s="19">
        <f t="shared" si="397"/>
        <v>48</v>
      </c>
      <c r="Q192" s="19">
        <f t="shared" si="397"/>
        <v>0</v>
      </c>
      <c r="R192" s="19">
        <f>[1]房源明细!J235</f>
        <v>4.57</v>
      </c>
      <c r="S192" s="19">
        <f t="shared" ref="S192:V192" si="398">IF($L192&gt;N192,N192,$L192)</f>
        <v>0</v>
      </c>
      <c r="T192" s="19">
        <f t="shared" si="398"/>
        <v>0</v>
      </c>
      <c r="U192" s="19">
        <f t="shared" si="398"/>
        <v>48</v>
      </c>
      <c r="V192" s="19">
        <f t="shared" si="398"/>
        <v>0</v>
      </c>
      <c r="W192" s="19">
        <f>VLOOKUP($K192,[1]房源明细!$B:$P,10,FALSE)</f>
        <v>219</v>
      </c>
      <c r="X192" s="19">
        <f>IF(DATEDIF(I192,$X$2,"m")&gt;12,12,DATEDIF(I192,$X$2,"m"))</f>
        <v>12</v>
      </c>
      <c r="Y192" s="19">
        <f t="shared" si="275"/>
        <v>2628</v>
      </c>
      <c r="Z192" s="35">
        <f t="shared" si="276"/>
        <v>0</v>
      </c>
      <c r="AA192" s="35">
        <f t="shared" si="277"/>
        <v>0</v>
      </c>
      <c r="AB192" s="36">
        <f t="shared" si="278"/>
        <v>65.808</v>
      </c>
      <c r="AC192" s="35">
        <f t="shared" si="279"/>
        <v>0</v>
      </c>
      <c r="AD192" s="35">
        <f t="shared" si="280"/>
        <v>65.8</v>
      </c>
      <c r="AE192" s="19">
        <f t="shared" si="281"/>
        <v>12</v>
      </c>
      <c r="AF192" s="37">
        <f t="shared" si="340"/>
        <v>789</v>
      </c>
    </row>
    <row r="193" s="2" customFormat="1" ht="14.25" spans="1:32">
      <c r="A193" s="18">
        <v>231</v>
      </c>
      <c r="B193" s="19" t="str">
        <f>VLOOKUP($K193,[1]房源明细!$B:$P,5,FALSE)</f>
        <v>费世林</v>
      </c>
      <c r="C193" s="19" t="s">
        <v>390</v>
      </c>
      <c r="D193" s="19">
        <f>VLOOKUP($K193,[1]房源明细!$B:$P,11,FALSE)</f>
        <v>2</v>
      </c>
      <c r="E193" s="19">
        <f>VLOOKUP($K193,[1]房源明细!$B:$P,12,FALSE)</f>
        <v>0</v>
      </c>
      <c r="F193" s="19">
        <f>VLOOKUP($K193,[1]房源明细!$B:$P,13,FALSE)</f>
        <v>0</v>
      </c>
      <c r="G193" s="19">
        <f>VLOOKUP($K193,[1]房源明细!$B:$P,14,FALSE)</f>
        <v>2</v>
      </c>
      <c r="H193" s="19">
        <f>VLOOKUP($K193,[1]房源明细!$B:$P,15,FALSE)</f>
        <v>0</v>
      </c>
      <c r="I193" s="28">
        <f>VLOOKUP($K193,[1]房源明细!$B:$P,3,FALSE)</f>
        <v>43028</v>
      </c>
      <c r="J193" s="19"/>
      <c r="K193" s="29" t="s">
        <v>391</v>
      </c>
      <c r="L193" s="19">
        <f>VLOOKUP($K193,[1]房源明细!$B:$P,2,FALSE)</f>
        <v>56.82</v>
      </c>
      <c r="M193" s="19"/>
      <c r="N193" s="19">
        <f t="shared" ref="N193:Q193" si="399">E193*16</f>
        <v>0</v>
      </c>
      <c r="O193" s="19">
        <f t="shared" si="399"/>
        <v>0</v>
      </c>
      <c r="P193" s="19">
        <f t="shared" si="399"/>
        <v>32</v>
      </c>
      <c r="Q193" s="19">
        <f t="shared" si="399"/>
        <v>0</v>
      </c>
      <c r="R193" s="19">
        <f>[1]房源明细!J236</f>
        <v>4.57</v>
      </c>
      <c r="S193" s="19">
        <f t="shared" ref="S193:V193" si="400">IF($L193&gt;N193,N193,$L193)</f>
        <v>0</v>
      </c>
      <c r="T193" s="19">
        <f t="shared" si="400"/>
        <v>0</v>
      </c>
      <c r="U193" s="19">
        <f t="shared" si="400"/>
        <v>32</v>
      </c>
      <c r="V193" s="19">
        <f t="shared" si="400"/>
        <v>0</v>
      </c>
      <c r="W193" s="19">
        <f>VLOOKUP($K193,[1]房源明细!$B:$P,10,FALSE)</f>
        <v>222</v>
      </c>
      <c r="X193" s="19">
        <f>IF(DATEDIF(I193,$X$2,"m")&gt;12,12,DATEDIF(I193,$X$2,"m"))</f>
        <v>12</v>
      </c>
      <c r="Y193" s="19">
        <f t="shared" si="275"/>
        <v>2664</v>
      </c>
      <c r="Z193" s="35">
        <f t="shared" si="276"/>
        <v>0</v>
      </c>
      <c r="AA193" s="35">
        <f t="shared" si="277"/>
        <v>0</v>
      </c>
      <c r="AB193" s="36">
        <f t="shared" si="278"/>
        <v>43.872</v>
      </c>
      <c r="AC193" s="35">
        <f t="shared" si="279"/>
        <v>0</v>
      </c>
      <c r="AD193" s="35">
        <f t="shared" si="280"/>
        <v>43.87</v>
      </c>
      <c r="AE193" s="19">
        <f t="shared" si="281"/>
        <v>12</v>
      </c>
      <c r="AF193" s="37">
        <f t="shared" si="340"/>
        <v>526</v>
      </c>
    </row>
    <row r="194" s="2" customFormat="1" ht="30" customHeight="1" spans="1:32">
      <c r="A194" s="18">
        <v>232</v>
      </c>
      <c r="B194" s="19" t="str">
        <f>VLOOKUP($K194,[1]房源明细!$B:$P,5,FALSE)</f>
        <v>洪长松</v>
      </c>
      <c r="C194" s="19" t="s">
        <v>340</v>
      </c>
      <c r="D194" s="19">
        <f>VLOOKUP($K194,[1]房源明细!$B:$P,11,FALSE)</f>
        <v>2</v>
      </c>
      <c r="E194" s="19">
        <f>VLOOKUP($K194,[1]房源明细!$B:$P,12,FALSE)</f>
        <v>0</v>
      </c>
      <c r="F194" s="19">
        <f>VLOOKUP($K194,[1]房源明细!$B:$P,13,FALSE)</f>
        <v>0</v>
      </c>
      <c r="G194" s="19">
        <f>VLOOKUP($K194,[1]房源明细!$B:$P,14,FALSE)</f>
        <v>2</v>
      </c>
      <c r="H194" s="19">
        <f>VLOOKUP($K194,[1]房源明细!$B:$P,15,FALSE)</f>
        <v>0</v>
      </c>
      <c r="I194" s="28">
        <f>VLOOKUP($K194,[1]房源明细!$B:$P,3,FALSE)</f>
        <v>43028</v>
      </c>
      <c r="J194" s="19"/>
      <c r="K194" s="29" t="s">
        <v>392</v>
      </c>
      <c r="L194" s="19">
        <f>VLOOKUP($K194,[1]房源明细!$B:$P,2,FALSE)</f>
        <v>57.36</v>
      </c>
      <c r="M194" s="19"/>
      <c r="N194" s="19">
        <f t="shared" ref="N194:Q194" si="401">E194*16</f>
        <v>0</v>
      </c>
      <c r="O194" s="19">
        <f t="shared" si="401"/>
        <v>0</v>
      </c>
      <c r="P194" s="19">
        <f t="shared" si="401"/>
        <v>32</v>
      </c>
      <c r="Q194" s="19">
        <f t="shared" si="401"/>
        <v>0</v>
      </c>
      <c r="R194" s="19">
        <f>[1]房源明细!J237</f>
        <v>4.57</v>
      </c>
      <c r="S194" s="19">
        <f t="shared" ref="S194:V194" si="402">IF($L194&gt;N194,N194,$L194)</f>
        <v>0</v>
      </c>
      <c r="T194" s="19">
        <f t="shared" si="402"/>
        <v>0</v>
      </c>
      <c r="U194" s="19">
        <f t="shared" si="402"/>
        <v>32</v>
      </c>
      <c r="V194" s="19">
        <f t="shared" si="402"/>
        <v>0</v>
      </c>
      <c r="W194" s="19">
        <f>VLOOKUP($K194,[1]房源明细!$B:$P,10,FALSE)</f>
        <v>224</v>
      </c>
      <c r="X194" s="19">
        <f>IF(DATEDIF(I194,$X$2,"m")&gt;12,12,DATEDIF(I194,$X$2,"m"))</f>
        <v>12</v>
      </c>
      <c r="Y194" s="19">
        <f t="shared" si="275"/>
        <v>2688</v>
      </c>
      <c r="Z194" s="35">
        <f t="shared" si="276"/>
        <v>0</v>
      </c>
      <c r="AA194" s="35">
        <f t="shared" si="277"/>
        <v>0</v>
      </c>
      <c r="AB194" s="36">
        <f t="shared" si="278"/>
        <v>43.872</v>
      </c>
      <c r="AC194" s="35">
        <f t="shared" si="279"/>
        <v>0</v>
      </c>
      <c r="AD194" s="35">
        <f t="shared" si="280"/>
        <v>43.87</v>
      </c>
      <c r="AE194" s="19">
        <f t="shared" si="281"/>
        <v>12</v>
      </c>
      <c r="AF194" s="37">
        <f t="shared" si="340"/>
        <v>526</v>
      </c>
    </row>
    <row r="195" s="2" customFormat="1" ht="32" customHeight="1" spans="1:32">
      <c r="A195" s="18">
        <v>233</v>
      </c>
      <c r="B195" s="19" t="str">
        <f>VLOOKUP($K195,[1]房源明细!$B:$P,5,FALSE)</f>
        <v>叶英</v>
      </c>
      <c r="C195" s="19" t="s">
        <v>176</v>
      </c>
      <c r="D195" s="19">
        <f>VLOOKUP($K195,[1]房源明细!$B:$P,11,FALSE)</f>
        <v>3</v>
      </c>
      <c r="E195" s="19">
        <f>VLOOKUP($K195,[1]房源明细!$B:$P,12,FALSE)</f>
        <v>0</v>
      </c>
      <c r="F195" s="19">
        <f>VLOOKUP($K195,[1]房源明细!$B:$P,13,FALSE)</f>
        <v>0</v>
      </c>
      <c r="G195" s="19">
        <f>VLOOKUP($K195,[1]房源明细!$B:$P,14,FALSE)</f>
        <v>3</v>
      </c>
      <c r="H195" s="19">
        <f>VLOOKUP($K195,[1]房源明细!$B:$P,15,FALSE)</f>
        <v>0</v>
      </c>
      <c r="I195" s="28">
        <f>VLOOKUP($K195,[1]房源明细!$B:$P,3,FALSE)</f>
        <v>43346</v>
      </c>
      <c r="J195" s="19"/>
      <c r="K195" s="29" t="s">
        <v>393</v>
      </c>
      <c r="L195" s="19">
        <f>VLOOKUP($K195,[1]房源明细!$B:$P,2,FALSE)</f>
        <v>56.04</v>
      </c>
      <c r="M195" s="19"/>
      <c r="N195" s="19">
        <f t="shared" ref="N195:Q195" si="403">E195*16</f>
        <v>0</v>
      </c>
      <c r="O195" s="19">
        <f t="shared" si="403"/>
        <v>0</v>
      </c>
      <c r="P195" s="19">
        <f t="shared" si="403"/>
        <v>48</v>
      </c>
      <c r="Q195" s="19">
        <f t="shared" si="403"/>
        <v>0</v>
      </c>
      <c r="R195" s="19">
        <f>[1]房源明细!J238</f>
        <v>4.57</v>
      </c>
      <c r="S195" s="19">
        <f t="shared" ref="S195:V195" si="404">IF($L195&gt;N195,N195,$L195)</f>
        <v>0</v>
      </c>
      <c r="T195" s="19">
        <f t="shared" si="404"/>
        <v>0</v>
      </c>
      <c r="U195" s="19">
        <f t="shared" si="404"/>
        <v>48</v>
      </c>
      <c r="V195" s="19">
        <f t="shared" si="404"/>
        <v>0</v>
      </c>
      <c r="W195" s="19">
        <f>VLOOKUP($K195,[1]房源明细!$B:$P,10,FALSE)</f>
        <v>219</v>
      </c>
      <c r="X195" s="19">
        <f>IF(DATEDIF(I195,$X$2,"m")&gt;12,12,DATEDIF(I195,$X$2,"m"))</f>
        <v>12</v>
      </c>
      <c r="Y195" s="19">
        <f t="shared" si="275"/>
        <v>2628</v>
      </c>
      <c r="Z195" s="35">
        <f t="shared" si="276"/>
        <v>0</v>
      </c>
      <c r="AA195" s="35">
        <f t="shared" si="277"/>
        <v>0</v>
      </c>
      <c r="AB195" s="36">
        <f t="shared" si="278"/>
        <v>65.808</v>
      </c>
      <c r="AC195" s="35">
        <f t="shared" si="279"/>
        <v>0</v>
      </c>
      <c r="AD195" s="35">
        <f t="shared" si="280"/>
        <v>65.8</v>
      </c>
      <c r="AE195" s="19">
        <f t="shared" si="281"/>
        <v>12</v>
      </c>
      <c r="AF195" s="37">
        <f t="shared" si="340"/>
        <v>789</v>
      </c>
    </row>
    <row r="196" s="2" customFormat="1" ht="30" customHeight="1" spans="1:32">
      <c r="A196" s="18">
        <v>234</v>
      </c>
      <c r="B196" s="19" t="str">
        <f>VLOOKUP($K196,[1]房源明细!$B:$P,5,FALSE)</f>
        <v>阮景涛</v>
      </c>
      <c r="C196" s="19" t="s">
        <v>394</v>
      </c>
      <c r="D196" s="19">
        <v>1</v>
      </c>
      <c r="E196" s="19">
        <f>VLOOKUP($K196,[1]房源明细!$B:$P,12,FALSE)</f>
        <v>0</v>
      </c>
      <c r="F196" s="19">
        <f>VLOOKUP($K196,[1]房源明细!$B:$P,13,FALSE)</f>
        <v>0</v>
      </c>
      <c r="G196" s="19">
        <v>1</v>
      </c>
      <c r="H196" s="19">
        <f>VLOOKUP($K196,[1]房源明细!$B:$P,15,FALSE)</f>
        <v>0</v>
      </c>
      <c r="I196" s="28">
        <f>VLOOKUP($K196,[1]房源明细!$B:$P,3,FALSE)</f>
        <v>43109</v>
      </c>
      <c r="J196" s="19"/>
      <c r="K196" s="29" t="s">
        <v>395</v>
      </c>
      <c r="L196" s="19">
        <f>VLOOKUP($K196,[1]房源明细!$B:$P,2,FALSE)</f>
        <v>56.05</v>
      </c>
      <c r="M196" s="19"/>
      <c r="N196" s="19">
        <f t="shared" ref="N196:Q196" si="405">E196*16</f>
        <v>0</v>
      </c>
      <c r="O196" s="19">
        <f t="shared" si="405"/>
        <v>0</v>
      </c>
      <c r="P196" s="19">
        <f t="shared" si="405"/>
        <v>16</v>
      </c>
      <c r="Q196" s="19">
        <f t="shared" si="405"/>
        <v>0</v>
      </c>
      <c r="R196" s="19">
        <f>[1]房源明细!J239</f>
        <v>4.57</v>
      </c>
      <c r="S196" s="19">
        <f t="shared" ref="S196:V196" si="406">IF($L196&gt;N196,N196,$L196)</f>
        <v>0</v>
      </c>
      <c r="T196" s="19">
        <f t="shared" si="406"/>
        <v>0</v>
      </c>
      <c r="U196" s="19">
        <f t="shared" si="406"/>
        <v>16</v>
      </c>
      <c r="V196" s="19">
        <f t="shared" si="406"/>
        <v>0</v>
      </c>
      <c r="W196" s="19">
        <f>VLOOKUP($K196,[1]房源明细!$B:$P,10,FALSE)</f>
        <v>219</v>
      </c>
      <c r="X196" s="19">
        <f>IF(DATEDIF(I196,$X$2,"m")&gt;12,12,DATEDIF(I196,$X$2,"m"))</f>
        <v>12</v>
      </c>
      <c r="Y196" s="19">
        <f t="shared" si="275"/>
        <v>2628</v>
      </c>
      <c r="Z196" s="35">
        <f t="shared" si="276"/>
        <v>0</v>
      </c>
      <c r="AA196" s="35">
        <f t="shared" si="277"/>
        <v>0</v>
      </c>
      <c r="AB196" s="36">
        <f t="shared" si="278"/>
        <v>21.936</v>
      </c>
      <c r="AC196" s="35">
        <f t="shared" si="279"/>
        <v>0</v>
      </c>
      <c r="AD196" s="35">
        <f t="shared" si="280"/>
        <v>21.93</v>
      </c>
      <c r="AE196" s="19">
        <f t="shared" si="281"/>
        <v>12</v>
      </c>
      <c r="AF196" s="37">
        <f t="shared" si="340"/>
        <v>263</v>
      </c>
    </row>
    <row r="197" s="2" customFormat="1" ht="52" customHeight="1" spans="1:32">
      <c r="A197" s="18">
        <v>237</v>
      </c>
      <c r="B197" s="19" t="str">
        <f>VLOOKUP($K197,[1]房源明细!$B:$P,5,FALSE)</f>
        <v>高沅华</v>
      </c>
      <c r="C197" s="19" t="s">
        <v>396</v>
      </c>
      <c r="D197" s="19">
        <f>VLOOKUP($K197,[1]房源明细!$B:$P,11,FALSE)</f>
        <v>2</v>
      </c>
      <c r="E197" s="19">
        <f>VLOOKUP($K197,[1]房源明细!$B:$P,12,FALSE)</f>
        <v>0</v>
      </c>
      <c r="F197" s="19">
        <f>VLOOKUP($K197,[1]房源明细!$B:$P,13,FALSE)</f>
        <v>0</v>
      </c>
      <c r="G197" s="19">
        <f>VLOOKUP($K197,[1]房源明细!$B:$P,14,FALSE)</f>
        <v>2</v>
      </c>
      <c r="H197" s="19">
        <f>VLOOKUP($K197,[1]房源明细!$B:$P,15,FALSE)</f>
        <v>0</v>
      </c>
      <c r="I197" s="28">
        <f>VLOOKUP($K197,[1]房源明细!$B:$P,3,FALSE)</f>
        <v>43353</v>
      </c>
      <c r="J197" s="19"/>
      <c r="K197" s="29" t="s">
        <v>397</v>
      </c>
      <c r="L197" s="19">
        <f>VLOOKUP($K197,[1]房源明细!$B:$P,2,FALSE)</f>
        <v>56.04</v>
      </c>
      <c r="M197" s="19"/>
      <c r="N197" s="19">
        <f t="shared" ref="N197:Q197" si="407">E197*16</f>
        <v>0</v>
      </c>
      <c r="O197" s="19">
        <f t="shared" si="407"/>
        <v>0</v>
      </c>
      <c r="P197" s="19">
        <f t="shared" si="407"/>
        <v>32</v>
      </c>
      <c r="Q197" s="19">
        <f t="shared" si="407"/>
        <v>0</v>
      </c>
      <c r="R197" s="19">
        <f>[1]房源明细!J242</f>
        <v>4.57</v>
      </c>
      <c r="S197" s="19">
        <f t="shared" ref="S197:V197" si="408">IF($L197&gt;N197,N197,$L197)</f>
        <v>0</v>
      </c>
      <c r="T197" s="19">
        <f t="shared" si="408"/>
        <v>0</v>
      </c>
      <c r="U197" s="19">
        <f t="shared" si="408"/>
        <v>32</v>
      </c>
      <c r="V197" s="19">
        <f t="shared" si="408"/>
        <v>0</v>
      </c>
      <c r="W197" s="19">
        <f>VLOOKUP($K197,[1]房源明细!$B:$P,10,FALSE)</f>
        <v>207</v>
      </c>
      <c r="X197" s="19">
        <f>IF(DATEDIF(I197,$X$2,"m")&gt;12,12,DATEDIF(I197,$X$2,"m"))</f>
        <v>12</v>
      </c>
      <c r="Y197" s="19">
        <f t="shared" si="275"/>
        <v>2484</v>
      </c>
      <c r="Z197" s="35">
        <f t="shared" si="276"/>
        <v>0</v>
      </c>
      <c r="AA197" s="35">
        <f t="shared" si="277"/>
        <v>0</v>
      </c>
      <c r="AB197" s="36">
        <f t="shared" si="278"/>
        <v>43.872</v>
      </c>
      <c r="AC197" s="35">
        <f t="shared" si="279"/>
        <v>0</v>
      </c>
      <c r="AD197" s="35">
        <f t="shared" si="280"/>
        <v>43.87</v>
      </c>
      <c r="AE197" s="19">
        <f t="shared" si="281"/>
        <v>12</v>
      </c>
      <c r="AF197" s="37">
        <f t="shared" si="340"/>
        <v>526</v>
      </c>
    </row>
    <row r="198" s="2" customFormat="1" ht="29" customHeight="1" spans="1:32">
      <c r="A198" s="18">
        <v>238</v>
      </c>
      <c r="B198" s="19" t="str">
        <f>VLOOKUP($K198,[1]房源明细!$B:$P,5,FALSE)</f>
        <v>万昌国</v>
      </c>
      <c r="C198" s="19" t="s">
        <v>398</v>
      </c>
      <c r="D198" s="19">
        <f>VLOOKUP($K198,[1]房源明细!$B:$P,11,FALSE)</f>
        <v>1</v>
      </c>
      <c r="E198" s="19">
        <f>VLOOKUP($K198,[1]房源明细!$B:$P,12,FALSE)</f>
        <v>0</v>
      </c>
      <c r="F198" s="19">
        <f>VLOOKUP($K198,[1]房源明细!$B:$P,13,FALSE)</f>
        <v>0</v>
      </c>
      <c r="G198" s="19">
        <f>VLOOKUP($K198,[1]房源明细!$B:$P,14,FALSE)</f>
        <v>1</v>
      </c>
      <c r="H198" s="19">
        <f>VLOOKUP($K198,[1]房源明细!$B:$P,15,FALSE)</f>
        <v>0</v>
      </c>
      <c r="I198" s="28">
        <f>VLOOKUP($K198,[1]房源明细!$B:$P,3,FALSE)</f>
        <v>43360</v>
      </c>
      <c r="J198" s="19"/>
      <c r="K198" s="29" t="s">
        <v>399</v>
      </c>
      <c r="L198" s="19">
        <f>VLOOKUP($K198,[1]房源明细!$B:$P,2,FALSE)</f>
        <v>56.05</v>
      </c>
      <c r="M198" s="19"/>
      <c r="N198" s="19">
        <f t="shared" ref="N198:Q198" si="409">E198*16</f>
        <v>0</v>
      </c>
      <c r="O198" s="19">
        <f t="shared" si="409"/>
        <v>0</v>
      </c>
      <c r="P198" s="19">
        <f t="shared" si="409"/>
        <v>16</v>
      </c>
      <c r="Q198" s="19">
        <f t="shared" si="409"/>
        <v>0</v>
      </c>
      <c r="R198" s="19">
        <f>[1]房源明细!J243</f>
        <v>4.57</v>
      </c>
      <c r="S198" s="19">
        <f t="shared" ref="S198:V198" si="410">IF($L198&gt;N198,N198,$L198)</f>
        <v>0</v>
      </c>
      <c r="T198" s="19">
        <f t="shared" si="410"/>
        <v>0</v>
      </c>
      <c r="U198" s="19">
        <f t="shared" si="410"/>
        <v>16</v>
      </c>
      <c r="V198" s="19">
        <f t="shared" si="410"/>
        <v>0</v>
      </c>
      <c r="W198" s="19">
        <f>VLOOKUP($K198,[1]房源明细!$B:$P,10,FALSE)</f>
        <v>207</v>
      </c>
      <c r="X198" s="19">
        <f>IF(DATEDIF(I198,$X$2,"m")&gt;12,12,DATEDIF(I198,$X$2,"m"))</f>
        <v>12</v>
      </c>
      <c r="Y198" s="19">
        <f t="shared" ref="Y198:Y261" si="411">W198*X198</f>
        <v>2484</v>
      </c>
      <c r="Z198" s="35">
        <f t="shared" ref="Z198:Z261" si="412">S198*R198*0.9</f>
        <v>0</v>
      </c>
      <c r="AA198" s="35">
        <f t="shared" ref="AA198:AA261" si="413">T198*R198*0.8</f>
        <v>0</v>
      </c>
      <c r="AB198" s="36">
        <f t="shared" ref="AB198:AB261" si="414">U198*R198*0.3</f>
        <v>21.936</v>
      </c>
      <c r="AC198" s="35">
        <f t="shared" ref="AC198:AC261" si="415">R198*V198*0.4</f>
        <v>0</v>
      </c>
      <c r="AD198" s="35">
        <f t="shared" ref="AD198:AD261" si="416">TRUNC(Z198+AA198+AB198+AC198,2)</f>
        <v>21.93</v>
      </c>
      <c r="AE198" s="19">
        <f t="shared" ref="AE198:AE261" si="417">X198</f>
        <v>12</v>
      </c>
      <c r="AF198" s="37">
        <f t="shared" si="340"/>
        <v>263</v>
      </c>
    </row>
    <row r="199" s="2" customFormat="1" ht="22" customHeight="1" spans="1:32">
      <c r="A199" s="18">
        <v>240</v>
      </c>
      <c r="B199" s="19" t="str">
        <f>VLOOKUP($K199,[1]房源明细!$B:$P,5,FALSE)</f>
        <v>陈辉春</v>
      </c>
      <c r="C199" s="19" t="s">
        <v>400</v>
      </c>
      <c r="D199" s="19">
        <f>VLOOKUP($K199,[1]房源明细!$B:$P,11,FALSE)</f>
        <v>2</v>
      </c>
      <c r="E199" s="19">
        <f>VLOOKUP($K199,[1]房源明细!$B:$P,12,FALSE)</f>
        <v>0</v>
      </c>
      <c r="F199" s="19">
        <f>VLOOKUP($K199,[1]房源明细!$B:$P,13,FALSE)</f>
        <v>0</v>
      </c>
      <c r="G199" s="19">
        <f>VLOOKUP($K199,[1]房源明细!$B:$P,14,FALSE)</f>
        <v>2</v>
      </c>
      <c r="H199" s="19">
        <f>VLOOKUP($K199,[1]房源明细!$B:$P,15,FALSE)</f>
        <v>0</v>
      </c>
      <c r="I199" s="28">
        <f>VLOOKUP($K199,[1]房源明细!$B:$P,3,FALSE)</f>
        <v>43368</v>
      </c>
      <c r="J199" s="19"/>
      <c r="K199" s="29" t="s">
        <v>401</v>
      </c>
      <c r="L199" s="19">
        <f>VLOOKUP($K199,[1]房源明细!$B:$P,2,FALSE)</f>
        <v>57.36</v>
      </c>
      <c r="M199" s="19"/>
      <c r="N199" s="19">
        <f t="shared" ref="N199:Q199" si="418">E199*16</f>
        <v>0</v>
      </c>
      <c r="O199" s="19">
        <f t="shared" si="418"/>
        <v>0</v>
      </c>
      <c r="P199" s="19">
        <f t="shared" si="418"/>
        <v>32</v>
      </c>
      <c r="Q199" s="19">
        <f t="shared" si="418"/>
        <v>0</v>
      </c>
      <c r="R199" s="19">
        <f>[1]房源明细!J245</f>
        <v>4.57</v>
      </c>
      <c r="S199" s="19">
        <f t="shared" ref="S199:V199" si="419">IF($L199&gt;N199,N199,$L199)</f>
        <v>0</v>
      </c>
      <c r="T199" s="19">
        <f t="shared" si="419"/>
        <v>0</v>
      </c>
      <c r="U199" s="19">
        <f t="shared" si="419"/>
        <v>32</v>
      </c>
      <c r="V199" s="19">
        <f t="shared" si="419"/>
        <v>0</v>
      </c>
      <c r="W199" s="19">
        <f>VLOOKUP($K199,[1]房源明细!$B:$P,10,FALSE)</f>
        <v>212</v>
      </c>
      <c r="X199" s="19">
        <f>IF(DATEDIF(I199,$X$2,"m")&gt;12,12,DATEDIF(I199,$X$2,"m"))</f>
        <v>12</v>
      </c>
      <c r="Y199" s="19">
        <f t="shared" si="411"/>
        <v>2544</v>
      </c>
      <c r="Z199" s="35">
        <f t="shared" si="412"/>
        <v>0</v>
      </c>
      <c r="AA199" s="35">
        <f t="shared" si="413"/>
        <v>0</v>
      </c>
      <c r="AB199" s="36">
        <f t="shared" si="414"/>
        <v>43.872</v>
      </c>
      <c r="AC199" s="35">
        <f t="shared" si="415"/>
        <v>0</v>
      </c>
      <c r="AD199" s="35">
        <f t="shared" si="416"/>
        <v>43.87</v>
      </c>
      <c r="AE199" s="19">
        <f t="shared" si="417"/>
        <v>12</v>
      </c>
      <c r="AF199" s="37">
        <f t="shared" si="340"/>
        <v>526</v>
      </c>
    </row>
    <row r="200" s="2" customFormat="1" ht="18" customHeight="1" spans="1:32">
      <c r="A200" s="18">
        <v>241</v>
      </c>
      <c r="B200" s="19" t="str">
        <f>VLOOKUP($K200,[1]房源明细!$B:$P,5,FALSE)</f>
        <v>徐发燕</v>
      </c>
      <c r="C200" s="19" t="s">
        <v>402</v>
      </c>
      <c r="D200" s="19">
        <f>VLOOKUP($K200,[1]房源明细!$B:$P,11,FALSE)</f>
        <v>1</v>
      </c>
      <c r="E200" s="19">
        <f>VLOOKUP($K200,[1]房源明细!$B:$P,12,FALSE)</f>
        <v>0</v>
      </c>
      <c r="F200" s="19">
        <f>VLOOKUP($K200,[1]房源明细!$B:$P,13,FALSE)</f>
        <v>0</v>
      </c>
      <c r="G200" s="19">
        <f>VLOOKUP($K200,[1]房源明细!$B:$P,14,FALSE)</f>
        <v>1</v>
      </c>
      <c r="H200" s="19">
        <f>VLOOKUP($K200,[1]房源明细!$B:$P,15,FALSE)</f>
        <v>0</v>
      </c>
      <c r="I200" s="28">
        <f>VLOOKUP($K200,[1]房源明细!$B:$P,3,FALSE)</f>
        <v>44357</v>
      </c>
      <c r="J200" s="19"/>
      <c r="K200" s="29" t="s">
        <v>403</v>
      </c>
      <c r="L200" s="19">
        <f>VLOOKUP($K200,[1]房源明细!$B:$P,2,FALSE)</f>
        <v>57.36</v>
      </c>
      <c r="M200" s="19"/>
      <c r="N200" s="19">
        <f t="shared" ref="N200:Q200" si="420">E200*16</f>
        <v>0</v>
      </c>
      <c r="O200" s="19">
        <f t="shared" si="420"/>
        <v>0</v>
      </c>
      <c r="P200" s="19">
        <f t="shared" si="420"/>
        <v>16</v>
      </c>
      <c r="Q200" s="19">
        <f t="shared" si="420"/>
        <v>0</v>
      </c>
      <c r="R200" s="19">
        <f>[1]房源明细!J246</f>
        <v>4.57</v>
      </c>
      <c r="S200" s="19">
        <f t="shared" ref="S200:V200" si="421">IF($L200&gt;N200,N200,$L200)</f>
        <v>0</v>
      </c>
      <c r="T200" s="19">
        <f t="shared" si="421"/>
        <v>0</v>
      </c>
      <c r="U200" s="19">
        <f t="shared" si="421"/>
        <v>16</v>
      </c>
      <c r="V200" s="19">
        <f t="shared" si="421"/>
        <v>0</v>
      </c>
      <c r="W200" s="19">
        <f>VLOOKUP($K200,[1]房源明细!$B:$P,10,FALSE)</f>
        <v>213</v>
      </c>
      <c r="X200" s="19">
        <f>IF(DATEDIF(I200,$X$2,"m")&gt;12,12,DATEDIF(I200,$X$2,"m"))</f>
        <v>12</v>
      </c>
      <c r="Y200" s="19">
        <f t="shared" si="411"/>
        <v>2556</v>
      </c>
      <c r="Z200" s="35">
        <f t="shared" si="412"/>
        <v>0</v>
      </c>
      <c r="AA200" s="35">
        <f t="shared" si="413"/>
        <v>0</v>
      </c>
      <c r="AB200" s="36">
        <f t="shared" si="414"/>
        <v>21.936</v>
      </c>
      <c r="AC200" s="35">
        <f t="shared" si="415"/>
        <v>0</v>
      </c>
      <c r="AD200" s="35">
        <f t="shared" si="416"/>
        <v>21.93</v>
      </c>
      <c r="AE200" s="19">
        <f t="shared" si="417"/>
        <v>12</v>
      </c>
      <c r="AF200" s="37">
        <f t="shared" si="340"/>
        <v>263</v>
      </c>
    </row>
    <row r="201" s="2" customFormat="1" ht="14.25" spans="1:32">
      <c r="A201" s="18">
        <v>242</v>
      </c>
      <c r="B201" s="19" t="str">
        <f>VLOOKUP($K201,[1]房源明细!$B:$P,5,FALSE)</f>
        <v>金花</v>
      </c>
      <c r="C201" s="19" t="s">
        <v>404</v>
      </c>
      <c r="D201" s="19">
        <f>VLOOKUP($K201,[1]房源明细!$B:$P,11,FALSE)</f>
        <v>1</v>
      </c>
      <c r="E201" s="19">
        <f>VLOOKUP($K201,[1]房源明细!$B:$P,12,FALSE)</f>
        <v>0</v>
      </c>
      <c r="F201" s="19">
        <f>VLOOKUP($K201,[1]房源明细!$B:$P,13,FALSE)</f>
        <v>0</v>
      </c>
      <c r="G201" s="19">
        <f>VLOOKUP($K201,[1]房源明细!$B:$P,14,FALSE)</f>
        <v>1</v>
      </c>
      <c r="H201" s="19">
        <f>VLOOKUP($K201,[1]房源明细!$B:$P,15,FALSE)</f>
        <v>0</v>
      </c>
      <c r="I201" s="28">
        <f>VLOOKUP($K201,[1]房源明细!$B:$P,3,FALSE)</f>
        <v>43040</v>
      </c>
      <c r="J201" s="19"/>
      <c r="K201" s="29" t="s">
        <v>405</v>
      </c>
      <c r="L201" s="19">
        <f>VLOOKUP($K201,[1]房源明细!$B:$P,2,FALSE)</f>
        <v>47.33</v>
      </c>
      <c r="M201" s="19"/>
      <c r="N201" s="19">
        <f t="shared" ref="N201:Q201" si="422">E201*16</f>
        <v>0</v>
      </c>
      <c r="O201" s="19">
        <f t="shared" si="422"/>
        <v>0</v>
      </c>
      <c r="P201" s="19">
        <f t="shared" si="422"/>
        <v>16</v>
      </c>
      <c r="Q201" s="19">
        <f t="shared" si="422"/>
        <v>0</v>
      </c>
      <c r="R201" s="19">
        <f>[1]房源明细!J247</f>
        <v>4.57</v>
      </c>
      <c r="S201" s="19">
        <f t="shared" ref="S201:V201" si="423">IF($L201&gt;N201,N201,$L201)</f>
        <v>0</v>
      </c>
      <c r="T201" s="19">
        <f t="shared" si="423"/>
        <v>0</v>
      </c>
      <c r="U201" s="19">
        <f t="shared" si="423"/>
        <v>16</v>
      </c>
      <c r="V201" s="19">
        <f t="shared" si="423"/>
        <v>0</v>
      </c>
      <c r="W201" s="19">
        <f>VLOOKUP($K201,[1]房源明细!$B:$P,10,FALSE)</f>
        <v>185</v>
      </c>
      <c r="X201" s="19">
        <f>IF(DATEDIF(I201,$X$2,"m")&gt;12,12,DATEDIF(I201,$X$2,"m"))</f>
        <v>12</v>
      </c>
      <c r="Y201" s="19">
        <f t="shared" si="411"/>
        <v>2220</v>
      </c>
      <c r="Z201" s="35">
        <f t="shared" si="412"/>
        <v>0</v>
      </c>
      <c r="AA201" s="35">
        <f t="shared" si="413"/>
        <v>0</v>
      </c>
      <c r="AB201" s="36">
        <f t="shared" si="414"/>
        <v>21.936</v>
      </c>
      <c r="AC201" s="35">
        <f t="shared" si="415"/>
        <v>0</v>
      </c>
      <c r="AD201" s="35">
        <f t="shared" si="416"/>
        <v>21.93</v>
      </c>
      <c r="AE201" s="19">
        <f t="shared" si="417"/>
        <v>12</v>
      </c>
      <c r="AF201" s="37">
        <f t="shared" si="340"/>
        <v>263</v>
      </c>
    </row>
    <row r="202" s="2" customFormat="1" ht="14.25" spans="1:32">
      <c r="A202" s="18">
        <v>243</v>
      </c>
      <c r="B202" s="19" t="str">
        <f>VLOOKUP($K202,[1]房源明细!$B:$P,5,FALSE)</f>
        <v>徐游洪</v>
      </c>
      <c r="C202" s="19" t="s">
        <v>406</v>
      </c>
      <c r="D202" s="19">
        <f>VLOOKUP($K202,[1]房源明细!$B:$P,11,FALSE)</f>
        <v>2</v>
      </c>
      <c r="E202" s="19">
        <f>VLOOKUP($K202,[1]房源明细!$B:$P,12,FALSE)</f>
        <v>0</v>
      </c>
      <c r="F202" s="19">
        <f>VLOOKUP($K202,[1]房源明细!$B:$P,13,FALSE)</f>
        <v>0</v>
      </c>
      <c r="G202" s="19">
        <f>VLOOKUP($K202,[1]房源明细!$B:$P,14,FALSE)</f>
        <v>2</v>
      </c>
      <c r="H202" s="19">
        <f>VLOOKUP($K202,[1]房源明细!$B:$P,15,FALSE)</f>
        <v>0</v>
      </c>
      <c r="I202" s="28">
        <f>VLOOKUP($K202,[1]房源明细!$B:$P,3,FALSE)</f>
        <v>43118</v>
      </c>
      <c r="J202" s="19"/>
      <c r="K202" s="29" t="s">
        <v>407</v>
      </c>
      <c r="L202" s="19">
        <f>VLOOKUP($K202,[1]房源明细!$B:$P,2,FALSE)</f>
        <v>52.4</v>
      </c>
      <c r="M202" s="19"/>
      <c r="N202" s="19">
        <f t="shared" ref="N202:Q202" si="424">E202*16</f>
        <v>0</v>
      </c>
      <c r="O202" s="19">
        <f t="shared" si="424"/>
        <v>0</v>
      </c>
      <c r="P202" s="19">
        <f t="shared" si="424"/>
        <v>32</v>
      </c>
      <c r="Q202" s="19">
        <f t="shared" si="424"/>
        <v>0</v>
      </c>
      <c r="R202" s="19">
        <f>[1]房源明细!J248</f>
        <v>4.57</v>
      </c>
      <c r="S202" s="19">
        <f t="shared" ref="S202:V202" si="425">IF($L202&gt;N202,N202,$L202)</f>
        <v>0</v>
      </c>
      <c r="T202" s="19">
        <f t="shared" si="425"/>
        <v>0</v>
      </c>
      <c r="U202" s="19">
        <f t="shared" si="425"/>
        <v>32</v>
      </c>
      <c r="V202" s="19">
        <f t="shared" si="425"/>
        <v>0</v>
      </c>
      <c r="W202" s="19">
        <f>VLOOKUP($K202,[1]房源明细!$B:$P,10,FALSE)</f>
        <v>205</v>
      </c>
      <c r="X202" s="19">
        <f>IF(DATEDIF(I202,$X$2,"m")&gt;12,12,DATEDIF(I202,$X$2,"m"))</f>
        <v>12</v>
      </c>
      <c r="Y202" s="19">
        <f t="shared" si="411"/>
        <v>2460</v>
      </c>
      <c r="Z202" s="35">
        <f t="shared" si="412"/>
        <v>0</v>
      </c>
      <c r="AA202" s="35">
        <f t="shared" si="413"/>
        <v>0</v>
      </c>
      <c r="AB202" s="36">
        <f t="shared" si="414"/>
        <v>43.872</v>
      </c>
      <c r="AC202" s="35">
        <f t="shared" si="415"/>
        <v>0</v>
      </c>
      <c r="AD202" s="35">
        <f t="shared" si="416"/>
        <v>43.87</v>
      </c>
      <c r="AE202" s="19">
        <f t="shared" si="417"/>
        <v>12</v>
      </c>
      <c r="AF202" s="37">
        <f t="shared" si="340"/>
        <v>526</v>
      </c>
    </row>
    <row r="203" s="2" customFormat="1" ht="14.25" spans="1:32">
      <c r="A203" s="18">
        <v>245</v>
      </c>
      <c r="B203" s="19" t="str">
        <f>VLOOKUP($K203,[1]房源明细!$B:$P,5,FALSE)</f>
        <v>黄兰英</v>
      </c>
      <c r="C203" s="19" t="s">
        <v>408</v>
      </c>
      <c r="D203" s="19">
        <f>VLOOKUP($K203,[1]房源明细!$B:$P,11,FALSE)</f>
        <v>2</v>
      </c>
      <c r="E203" s="19">
        <f>VLOOKUP($K203,[1]房源明细!$B:$P,12,FALSE)</f>
        <v>0</v>
      </c>
      <c r="F203" s="19">
        <f>VLOOKUP($K203,[1]房源明细!$B:$P,13,FALSE)</f>
        <v>0</v>
      </c>
      <c r="G203" s="19">
        <f>VLOOKUP($K203,[1]房源明细!$B:$P,14,FALSE)</f>
        <v>2</v>
      </c>
      <c r="H203" s="19">
        <f>VLOOKUP($K203,[1]房源明细!$B:$P,15,FALSE)</f>
        <v>0</v>
      </c>
      <c r="I203" s="28">
        <f>VLOOKUP($K203,[1]房源明细!$B:$P,3,FALSE)</f>
        <v>43306</v>
      </c>
      <c r="J203" s="19"/>
      <c r="K203" s="29" t="s">
        <v>409</v>
      </c>
      <c r="L203" s="19">
        <f>VLOOKUP($K203,[1]房源明细!$B:$P,2,FALSE)</f>
        <v>47.33</v>
      </c>
      <c r="M203" s="19"/>
      <c r="N203" s="19">
        <f t="shared" ref="N203:Q203" si="426">E203*16</f>
        <v>0</v>
      </c>
      <c r="O203" s="19">
        <f t="shared" si="426"/>
        <v>0</v>
      </c>
      <c r="P203" s="19">
        <f t="shared" si="426"/>
        <v>32</v>
      </c>
      <c r="Q203" s="19">
        <f t="shared" si="426"/>
        <v>0</v>
      </c>
      <c r="R203" s="19">
        <f>[1]房源明细!J250</f>
        <v>4.57</v>
      </c>
      <c r="S203" s="19">
        <f t="shared" ref="S203:V203" si="427">IF($L203&gt;N203,N203,$L203)</f>
        <v>0</v>
      </c>
      <c r="T203" s="19">
        <f t="shared" si="427"/>
        <v>0</v>
      </c>
      <c r="U203" s="19">
        <f t="shared" si="427"/>
        <v>32</v>
      </c>
      <c r="V203" s="19">
        <f t="shared" si="427"/>
        <v>0</v>
      </c>
      <c r="W203" s="19">
        <f>VLOOKUP($K203,[1]房源明细!$B:$P,10,FALSE)</f>
        <v>185</v>
      </c>
      <c r="X203" s="19">
        <f>IF(DATEDIF(I203,$X$2,"m")&gt;12,12,DATEDIF(I203,$X$2,"m"))</f>
        <v>12</v>
      </c>
      <c r="Y203" s="19">
        <f t="shared" si="411"/>
        <v>2220</v>
      </c>
      <c r="Z203" s="35">
        <f t="shared" si="412"/>
        <v>0</v>
      </c>
      <c r="AA203" s="35">
        <f t="shared" si="413"/>
        <v>0</v>
      </c>
      <c r="AB203" s="36">
        <f t="shared" si="414"/>
        <v>43.872</v>
      </c>
      <c r="AC203" s="35">
        <f t="shared" si="415"/>
        <v>0</v>
      </c>
      <c r="AD203" s="35">
        <f t="shared" si="416"/>
        <v>43.87</v>
      </c>
      <c r="AE203" s="19">
        <f t="shared" si="417"/>
        <v>12</v>
      </c>
      <c r="AF203" s="37">
        <f t="shared" si="340"/>
        <v>526</v>
      </c>
    </row>
    <row r="204" s="2" customFormat="1" ht="14.25" spans="1:32">
      <c r="A204" s="18">
        <v>246</v>
      </c>
      <c r="B204" s="19" t="str">
        <f>VLOOKUP($K204,[1]房源明细!$B:$P,5,FALSE)</f>
        <v>饶胜权</v>
      </c>
      <c r="C204" s="19" t="s">
        <v>410</v>
      </c>
      <c r="D204" s="19">
        <f>VLOOKUP($K204,[1]房源明细!$B:$P,11,FALSE)</f>
        <v>1</v>
      </c>
      <c r="E204" s="19">
        <f>VLOOKUP($K204,[1]房源明细!$B:$P,12,FALSE)</f>
        <v>0</v>
      </c>
      <c r="F204" s="19">
        <f>VLOOKUP($K204,[1]房源明细!$B:$P,13,FALSE)</f>
        <v>0</v>
      </c>
      <c r="G204" s="19">
        <f>VLOOKUP($K204,[1]房源明细!$B:$P,14,FALSE)</f>
        <v>1</v>
      </c>
      <c r="H204" s="19">
        <f>VLOOKUP($K204,[1]房源明细!$B:$P,15,FALSE)</f>
        <v>0</v>
      </c>
      <c r="I204" s="28">
        <f>VLOOKUP($K204,[1]房源明细!$B:$P,3,FALSE)</f>
        <v>43032</v>
      </c>
      <c r="J204" s="19"/>
      <c r="K204" s="29" t="s">
        <v>411</v>
      </c>
      <c r="L204" s="19">
        <f>VLOOKUP($K204,[1]房源明细!$B:$P,2,FALSE)</f>
        <v>47.33</v>
      </c>
      <c r="M204" s="19"/>
      <c r="N204" s="19">
        <f t="shared" ref="N204:Q204" si="428">E204*16</f>
        <v>0</v>
      </c>
      <c r="O204" s="19">
        <f t="shared" si="428"/>
        <v>0</v>
      </c>
      <c r="P204" s="19">
        <f t="shared" si="428"/>
        <v>16</v>
      </c>
      <c r="Q204" s="19">
        <f t="shared" si="428"/>
        <v>0</v>
      </c>
      <c r="R204" s="19">
        <f>[1]房源明细!J251</f>
        <v>4.57</v>
      </c>
      <c r="S204" s="19">
        <f t="shared" ref="S204:V204" si="429">IF($L204&gt;N204,N204,$L204)</f>
        <v>0</v>
      </c>
      <c r="T204" s="19">
        <f t="shared" si="429"/>
        <v>0</v>
      </c>
      <c r="U204" s="19">
        <f t="shared" si="429"/>
        <v>16</v>
      </c>
      <c r="V204" s="19">
        <f t="shared" si="429"/>
        <v>0</v>
      </c>
      <c r="W204" s="19">
        <f>VLOOKUP($K204,[1]房源明细!$B:$P,10,FALSE)</f>
        <v>185</v>
      </c>
      <c r="X204" s="19">
        <f>IF(DATEDIF(I204,$X$2,"m")&gt;12,12,DATEDIF(I204,$X$2,"m"))</f>
        <v>12</v>
      </c>
      <c r="Y204" s="19">
        <f t="shared" si="411"/>
        <v>2220</v>
      </c>
      <c r="Z204" s="35">
        <f t="shared" si="412"/>
        <v>0</v>
      </c>
      <c r="AA204" s="35">
        <f t="shared" si="413"/>
        <v>0</v>
      </c>
      <c r="AB204" s="36">
        <f t="shared" si="414"/>
        <v>21.936</v>
      </c>
      <c r="AC204" s="35">
        <f t="shared" si="415"/>
        <v>0</v>
      </c>
      <c r="AD204" s="35">
        <f t="shared" si="416"/>
        <v>21.93</v>
      </c>
      <c r="AE204" s="19">
        <f t="shared" si="417"/>
        <v>12</v>
      </c>
      <c r="AF204" s="37">
        <f t="shared" si="340"/>
        <v>263</v>
      </c>
    </row>
    <row r="205" s="2" customFormat="1" ht="14.25" spans="1:32">
      <c r="A205" s="18">
        <v>247</v>
      </c>
      <c r="B205" s="19" t="str">
        <f>VLOOKUP($K205,[1]房源明细!$B:$P,5,FALSE)</f>
        <v>王立军</v>
      </c>
      <c r="C205" s="19" t="s">
        <v>412</v>
      </c>
      <c r="D205" s="19">
        <f>VLOOKUP($K205,[1]房源明细!$B:$P,11,FALSE)</f>
        <v>1</v>
      </c>
      <c r="E205" s="19">
        <f>VLOOKUP($K205,[1]房源明细!$B:$P,12,FALSE)</f>
        <v>1</v>
      </c>
      <c r="F205" s="19">
        <f>VLOOKUP($K205,[1]房源明细!$B:$P,13,FALSE)</f>
        <v>0</v>
      </c>
      <c r="G205" s="19">
        <f>VLOOKUP($K205,[1]房源明细!$B:$P,14,FALSE)</f>
        <v>0</v>
      </c>
      <c r="H205" s="19">
        <f>VLOOKUP($K205,[1]房源明细!$B:$P,15,FALSE)</f>
        <v>0</v>
      </c>
      <c r="I205" s="28">
        <f>VLOOKUP($K205,[1]房源明细!$B:$P,3,FALSE)</f>
        <v>43038</v>
      </c>
      <c r="J205" s="19"/>
      <c r="K205" s="29" t="s">
        <v>413</v>
      </c>
      <c r="L205" s="19">
        <f>VLOOKUP($K205,[1]房源明细!$B:$P,2,FALSE)</f>
        <v>52.4</v>
      </c>
      <c r="M205" s="19"/>
      <c r="N205" s="19">
        <f t="shared" ref="N205:Q205" si="430">E205*16</f>
        <v>16</v>
      </c>
      <c r="O205" s="19">
        <f t="shared" si="430"/>
        <v>0</v>
      </c>
      <c r="P205" s="19">
        <f t="shared" si="430"/>
        <v>0</v>
      </c>
      <c r="Q205" s="19">
        <f t="shared" si="430"/>
        <v>0</v>
      </c>
      <c r="R205" s="19">
        <f>[1]房源明细!J252</f>
        <v>4.57</v>
      </c>
      <c r="S205" s="19">
        <f t="shared" ref="S205:V205" si="431">IF($L205&gt;N205,N205,$L205)</f>
        <v>16</v>
      </c>
      <c r="T205" s="19">
        <f t="shared" si="431"/>
        <v>0</v>
      </c>
      <c r="U205" s="19">
        <f t="shared" si="431"/>
        <v>0</v>
      </c>
      <c r="V205" s="19">
        <f t="shared" si="431"/>
        <v>0</v>
      </c>
      <c r="W205" s="19">
        <f>VLOOKUP($K205,[1]房源明细!$B:$P,10,FALSE)</f>
        <v>205</v>
      </c>
      <c r="X205" s="19">
        <f>IF(DATEDIF(I205,$X$2,"m")&gt;12,12,DATEDIF(I205,$X$2,"m"))</f>
        <v>12</v>
      </c>
      <c r="Y205" s="19">
        <f t="shared" si="411"/>
        <v>2460</v>
      </c>
      <c r="Z205" s="35">
        <f t="shared" si="412"/>
        <v>65.808</v>
      </c>
      <c r="AA205" s="35">
        <f t="shared" si="413"/>
        <v>0</v>
      </c>
      <c r="AB205" s="36">
        <f t="shared" si="414"/>
        <v>0</v>
      </c>
      <c r="AC205" s="35">
        <f t="shared" si="415"/>
        <v>0</v>
      </c>
      <c r="AD205" s="35">
        <f t="shared" si="416"/>
        <v>65.8</v>
      </c>
      <c r="AE205" s="19">
        <f t="shared" si="417"/>
        <v>12</v>
      </c>
      <c r="AF205" s="37">
        <f t="shared" si="340"/>
        <v>789</v>
      </c>
    </row>
    <row r="206" s="2" customFormat="1" ht="14.25" spans="1:32">
      <c r="A206" s="18">
        <v>248</v>
      </c>
      <c r="B206" s="19" t="str">
        <f>VLOOKUP($K206,[1]房源明细!$B:$P,5,FALSE)</f>
        <v>刘秋华</v>
      </c>
      <c r="C206" s="19" t="s">
        <v>414</v>
      </c>
      <c r="D206" s="19">
        <f>VLOOKUP($K206,[1]房源明细!$B:$P,11,FALSE)</f>
        <v>1</v>
      </c>
      <c r="E206" s="19">
        <f>VLOOKUP($K206,[1]房源明细!$B:$P,12,FALSE)</f>
        <v>0</v>
      </c>
      <c r="F206" s="19">
        <f>VLOOKUP($K206,[1]房源明细!$B:$P,13,FALSE)</f>
        <v>0</v>
      </c>
      <c r="G206" s="19">
        <f>VLOOKUP($K206,[1]房源明细!$B:$P,14,FALSE)</f>
        <v>1</v>
      </c>
      <c r="H206" s="19">
        <f>VLOOKUP($K206,[1]房源明细!$B:$P,15,FALSE)</f>
        <v>0</v>
      </c>
      <c r="I206" s="28">
        <f>VLOOKUP($K206,[1]房源明细!$B:$P,3,FALSE)</f>
        <v>43045</v>
      </c>
      <c r="J206" s="19"/>
      <c r="K206" s="29" t="s">
        <v>415</v>
      </c>
      <c r="L206" s="19">
        <f>VLOOKUP($K206,[1]房源明细!$B:$P,2,FALSE)</f>
        <v>52.4</v>
      </c>
      <c r="M206" s="19"/>
      <c r="N206" s="19">
        <f t="shared" ref="N206:Q206" si="432">E206*16</f>
        <v>0</v>
      </c>
      <c r="O206" s="19">
        <f t="shared" si="432"/>
        <v>0</v>
      </c>
      <c r="P206" s="19">
        <f t="shared" si="432"/>
        <v>16</v>
      </c>
      <c r="Q206" s="19">
        <f t="shared" si="432"/>
        <v>0</v>
      </c>
      <c r="R206" s="19">
        <f>[1]房源明细!J253</f>
        <v>4.57</v>
      </c>
      <c r="S206" s="19">
        <f t="shared" ref="S206:V206" si="433">IF($L206&gt;N206,N206,$L206)</f>
        <v>0</v>
      </c>
      <c r="T206" s="19">
        <f t="shared" si="433"/>
        <v>0</v>
      </c>
      <c r="U206" s="19">
        <f t="shared" si="433"/>
        <v>16</v>
      </c>
      <c r="V206" s="19">
        <f t="shared" si="433"/>
        <v>0</v>
      </c>
      <c r="W206" s="19">
        <f>VLOOKUP($K206,[1]房源明细!$B:$P,10,FALSE)</f>
        <v>205</v>
      </c>
      <c r="X206" s="19">
        <f>IF(DATEDIF(I206,$X$2,"m")&gt;12,12,DATEDIF(I206,$X$2,"m"))</f>
        <v>12</v>
      </c>
      <c r="Y206" s="19">
        <f t="shared" si="411"/>
        <v>2460</v>
      </c>
      <c r="Z206" s="35">
        <f t="shared" si="412"/>
        <v>0</v>
      </c>
      <c r="AA206" s="35">
        <f t="shared" si="413"/>
        <v>0</v>
      </c>
      <c r="AB206" s="36">
        <f t="shared" si="414"/>
        <v>21.936</v>
      </c>
      <c r="AC206" s="35">
        <f t="shared" si="415"/>
        <v>0</v>
      </c>
      <c r="AD206" s="35">
        <f t="shared" si="416"/>
        <v>21.93</v>
      </c>
      <c r="AE206" s="19">
        <f t="shared" si="417"/>
        <v>12</v>
      </c>
      <c r="AF206" s="37">
        <f t="shared" si="340"/>
        <v>263</v>
      </c>
    </row>
    <row r="207" s="2" customFormat="1" ht="14.25" spans="1:32">
      <c r="A207" s="18">
        <v>250</v>
      </c>
      <c r="B207" s="19" t="str">
        <f>VLOOKUP($K207,[1]房源明细!$B:$P,5,FALSE)</f>
        <v>梅金荣</v>
      </c>
      <c r="C207" s="19" t="s">
        <v>148</v>
      </c>
      <c r="D207" s="19">
        <f>VLOOKUP($K207,[1]房源明细!$B:$P,11,FALSE)</f>
        <v>1</v>
      </c>
      <c r="E207" s="19">
        <f>VLOOKUP($K207,[1]房源明细!$B:$P,12,FALSE)</f>
        <v>0</v>
      </c>
      <c r="F207" s="19">
        <f>VLOOKUP($K207,[1]房源明细!$B:$P,13,FALSE)</f>
        <v>0</v>
      </c>
      <c r="G207" s="19">
        <f>VLOOKUP($K207,[1]房源明细!$B:$P,14,FALSE)</f>
        <v>1</v>
      </c>
      <c r="H207" s="19">
        <f>VLOOKUP($K207,[1]房源明细!$B:$P,15,FALSE)</f>
        <v>0</v>
      </c>
      <c r="I207" s="28">
        <f>VLOOKUP($K207,[1]房源明细!$B:$P,3,FALSE)</f>
        <v>43306</v>
      </c>
      <c r="J207" s="19"/>
      <c r="K207" s="29" t="s">
        <v>416</v>
      </c>
      <c r="L207" s="19">
        <f>VLOOKUP($K207,[1]房源明细!$B:$P,2,FALSE)</f>
        <v>47.33</v>
      </c>
      <c r="M207" s="19"/>
      <c r="N207" s="19">
        <f t="shared" ref="N207:Q207" si="434">E207*16</f>
        <v>0</v>
      </c>
      <c r="O207" s="19">
        <f t="shared" si="434"/>
        <v>0</v>
      </c>
      <c r="P207" s="19">
        <f t="shared" si="434"/>
        <v>16</v>
      </c>
      <c r="Q207" s="19">
        <f t="shared" si="434"/>
        <v>0</v>
      </c>
      <c r="R207" s="19">
        <f>[1]房源明细!J255</f>
        <v>4.57</v>
      </c>
      <c r="S207" s="19">
        <f t="shared" ref="S207:V207" si="435">IF($L207&gt;N207,N207,$L207)</f>
        <v>0</v>
      </c>
      <c r="T207" s="19">
        <f t="shared" si="435"/>
        <v>0</v>
      </c>
      <c r="U207" s="19">
        <f t="shared" si="435"/>
        <v>16</v>
      </c>
      <c r="V207" s="19">
        <f t="shared" si="435"/>
        <v>0</v>
      </c>
      <c r="W207" s="19">
        <f>VLOOKUP($K207,[1]房源明细!$B:$P,10,FALSE)</f>
        <v>185</v>
      </c>
      <c r="X207" s="19">
        <f>IF(DATEDIF(I207,$X$2,"m")&gt;12,12,DATEDIF(I207,$X$2,"m"))</f>
        <v>12</v>
      </c>
      <c r="Y207" s="19">
        <f t="shared" si="411"/>
        <v>2220</v>
      </c>
      <c r="Z207" s="35">
        <f t="shared" si="412"/>
        <v>0</v>
      </c>
      <c r="AA207" s="35">
        <f t="shared" si="413"/>
        <v>0</v>
      </c>
      <c r="AB207" s="36">
        <f t="shared" si="414"/>
        <v>21.936</v>
      </c>
      <c r="AC207" s="35">
        <f t="shared" si="415"/>
        <v>0</v>
      </c>
      <c r="AD207" s="35">
        <f t="shared" si="416"/>
        <v>21.93</v>
      </c>
      <c r="AE207" s="19">
        <f t="shared" si="417"/>
        <v>12</v>
      </c>
      <c r="AF207" s="37">
        <f t="shared" si="340"/>
        <v>263</v>
      </c>
    </row>
    <row r="208" s="2" customFormat="1" ht="14.25" spans="1:32">
      <c r="A208" s="18">
        <v>251</v>
      </c>
      <c r="B208" s="19" t="str">
        <f>VLOOKUP($K208,[1]房源明细!$B:$P,5,FALSE)</f>
        <v>朱建生</v>
      </c>
      <c r="C208" s="19" t="s">
        <v>211</v>
      </c>
      <c r="D208" s="19">
        <f>VLOOKUP($K208,[1]房源明细!$B:$P,11,FALSE)</f>
        <v>1</v>
      </c>
      <c r="E208" s="19">
        <f>VLOOKUP($K208,[1]房源明细!$B:$P,12,FALSE)</f>
        <v>0</v>
      </c>
      <c r="F208" s="19">
        <f>VLOOKUP($K208,[1]房源明细!$B:$P,13,FALSE)</f>
        <v>0</v>
      </c>
      <c r="G208" s="19">
        <f>VLOOKUP($K208,[1]房源明细!$B:$P,14,FALSE)</f>
        <v>1</v>
      </c>
      <c r="H208" s="19">
        <f>VLOOKUP($K208,[1]房源明细!$B:$P,15,FALSE)</f>
        <v>0</v>
      </c>
      <c r="I208" s="28">
        <f>VLOOKUP($K208,[1]房源明细!$B:$P,3,FALSE)</f>
        <v>43119</v>
      </c>
      <c r="J208" s="19"/>
      <c r="K208" s="29" t="s">
        <v>417</v>
      </c>
      <c r="L208" s="19">
        <f>VLOOKUP($K208,[1]房源明细!$B:$P,2,FALSE)</f>
        <v>52.4</v>
      </c>
      <c r="M208" s="19"/>
      <c r="N208" s="19">
        <f t="shared" ref="N208:Q208" si="436">E208*16</f>
        <v>0</v>
      </c>
      <c r="O208" s="19">
        <f t="shared" si="436"/>
        <v>0</v>
      </c>
      <c r="P208" s="19">
        <f t="shared" si="436"/>
        <v>16</v>
      </c>
      <c r="Q208" s="19">
        <f t="shared" si="436"/>
        <v>0</v>
      </c>
      <c r="R208" s="19">
        <f>[1]房源明细!J256</f>
        <v>4.57</v>
      </c>
      <c r="S208" s="19">
        <f t="shared" ref="S208:V208" si="437">IF($L208&gt;N208,N208,$L208)</f>
        <v>0</v>
      </c>
      <c r="T208" s="19">
        <f t="shared" si="437"/>
        <v>0</v>
      </c>
      <c r="U208" s="19">
        <f t="shared" si="437"/>
        <v>16</v>
      </c>
      <c r="V208" s="19">
        <f t="shared" si="437"/>
        <v>0</v>
      </c>
      <c r="W208" s="19">
        <f>VLOOKUP($K208,[1]房源明细!$B:$P,10,FALSE)</f>
        <v>205</v>
      </c>
      <c r="X208" s="19">
        <f>IF(DATEDIF(I208,$X$2,"m")&gt;12,12,DATEDIF(I208,$X$2,"m"))</f>
        <v>12</v>
      </c>
      <c r="Y208" s="19">
        <f t="shared" si="411"/>
        <v>2460</v>
      </c>
      <c r="Z208" s="35">
        <f t="shared" si="412"/>
        <v>0</v>
      </c>
      <c r="AA208" s="35">
        <f t="shared" si="413"/>
        <v>0</v>
      </c>
      <c r="AB208" s="36">
        <f t="shared" si="414"/>
        <v>21.936</v>
      </c>
      <c r="AC208" s="35">
        <f t="shared" si="415"/>
        <v>0</v>
      </c>
      <c r="AD208" s="35">
        <f t="shared" si="416"/>
        <v>21.93</v>
      </c>
      <c r="AE208" s="19">
        <f t="shared" si="417"/>
        <v>12</v>
      </c>
      <c r="AF208" s="37">
        <f t="shared" si="340"/>
        <v>263</v>
      </c>
    </row>
    <row r="209" s="2" customFormat="1" ht="14.25" spans="1:32">
      <c r="A209" s="38">
        <v>252</v>
      </c>
      <c r="B209" s="19" t="str">
        <f>VLOOKUP($K209,[1]房源明细!$B:$P,5,FALSE)</f>
        <v>聂爱青</v>
      </c>
      <c r="C209" s="19" t="s">
        <v>418</v>
      </c>
      <c r="D209" s="19">
        <f>VLOOKUP($K209,[1]房源明细!$B:$P,11,FALSE)</f>
        <v>1</v>
      </c>
      <c r="E209" s="19">
        <f>VLOOKUP($K209,[1]房源明细!$B:$P,12,FALSE)</f>
        <v>0</v>
      </c>
      <c r="F209" s="19">
        <f>VLOOKUP($K209,[1]房源明细!$B:$P,13,FALSE)</f>
        <v>0</v>
      </c>
      <c r="G209" s="19">
        <f>VLOOKUP($K209,[1]房源明细!$B:$P,14,FALSE)</f>
        <v>1</v>
      </c>
      <c r="H209" s="19">
        <f>VLOOKUP($K209,[1]房源明细!$B:$P,15,FALSE)</f>
        <v>0</v>
      </c>
      <c r="I209" s="28">
        <f>VLOOKUP($K209,[1]房源明细!$B:$P,3,FALSE)</f>
        <v>43124</v>
      </c>
      <c r="J209" s="19"/>
      <c r="K209" s="29" t="s">
        <v>419</v>
      </c>
      <c r="L209" s="19">
        <f>VLOOKUP($K209,[1]房源明细!$B:$P,2,FALSE)</f>
        <v>52.4</v>
      </c>
      <c r="M209" s="19"/>
      <c r="N209" s="19">
        <f t="shared" ref="N209:Q209" si="438">E209*16</f>
        <v>0</v>
      </c>
      <c r="O209" s="19">
        <f t="shared" si="438"/>
        <v>0</v>
      </c>
      <c r="P209" s="19">
        <f t="shared" si="438"/>
        <v>16</v>
      </c>
      <c r="Q209" s="19">
        <f t="shared" si="438"/>
        <v>0</v>
      </c>
      <c r="R209" s="19">
        <f>[1]房源明细!J257</f>
        <v>4.57</v>
      </c>
      <c r="S209" s="19">
        <f t="shared" ref="S209:V209" si="439">IF($L209&gt;N209,N209,$L209)</f>
        <v>0</v>
      </c>
      <c r="T209" s="19">
        <f t="shared" si="439"/>
        <v>0</v>
      </c>
      <c r="U209" s="19">
        <f t="shared" si="439"/>
        <v>16</v>
      </c>
      <c r="V209" s="19">
        <f t="shared" si="439"/>
        <v>0</v>
      </c>
      <c r="W209" s="19">
        <f>VLOOKUP($K209,[1]房源明细!$B:$P,10,FALSE)</f>
        <v>205</v>
      </c>
      <c r="X209" s="19">
        <f>IF(DATEDIF(I209,$X$2,"m")&gt;12,12,DATEDIF(I209,$X$2,"m"))</f>
        <v>12</v>
      </c>
      <c r="Y209" s="19">
        <f t="shared" si="411"/>
        <v>2460</v>
      </c>
      <c r="Z209" s="35">
        <f t="shared" si="412"/>
        <v>0</v>
      </c>
      <c r="AA209" s="35">
        <f t="shared" si="413"/>
        <v>0</v>
      </c>
      <c r="AB209" s="36">
        <f t="shared" si="414"/>
        <v>21.936</v>
      </c>
      <c r="AC209" s="35">
        <f t="shared" si="415"/>
        <v>0</v>
      </c>
      <c r="AD209" s="35">
        <f t="shared" si="416"/>
        <v>21.93</v>
      </c>
      <c r="AE209" s="19">
        <f t="shared" si="417"/>
        <v>12</v>
      </c>
      <c r="AF209" s="37">
        <f t="shared" si="340"/>
        <v>263</v>
      </c>
    </row>
    <row r="210" s="2" customFormat="1" ht="62" customHeight="1" spans="1:32">
      <c r="A210" s="18">
        <v>253</v>
      </c>
      <c r="B210" s="19" t="str">
        <f>VLOOKUP($K210,[1]房源明细!$B:$P,5,FALSE)</f>
        <v>成杰华</v>
      </c>
      <c r="C210" s="19" t="s">
        <v>420</v>
      </c>
      <c r="D210" s="19">
        <f>VLOOKUP($K210,[1]房源明细!$B:$P,11,FALSE)</f>
        <v>1</v>
      </c>
      <c r="E210" s="19">
        <f>VLOOKUP($K210,[1]房源明细!$B:$P,12,FALSE)</f>
        <v>0</v>
      </c>
      <c r="F210" s="19">
        <f>VLOOKUP($K210,[1]房源明细!$B:$P,13,FALSE)</f>
        <v>0</v>
      </c>
      <c r="G210" s="19">
        <f>VLOOKUP($K210,[1]房源明细!$B:$P,14,FALSE)</f>
        <v>1</v>
      </c>
      <c r="H210" s="19">
        <f>VLOOKUP($K210,[1]房源明细!$B:$P,15,FALSE)</f>
        <v>0</v>
      </c>
      <c r="I210" s="28">
        <f>VLOOKUP($K210,[1]房源明细!$B:$P,3,FALSE)</f>
        <v>43118</v>
      </c>
      <c r="J210" s="19"/>
      <c r="K210" s="29" t="s">
        <v>421</v>
      </c>
      <c r="L210" s="19">
        <f>VLOOKUP($K210,[1]房源明细!$B:$P,2,FALSE)</f>
        <v>47.33</v>
      </c>
      <c r="M210" s="19"/>
      <c r="N210" s="19">
        <f t="shared" ref="N210:Q210" si="440">E210*16</f>
        <v>0</v>
      </c>
      <c r="O210" s="19">
        <f t="shared" si="440"/>
        <v>0</v>
      </c>
      <c r="P210" s="19">
        <f t="shared" si="440"/>
        <v>16</v>
      </c>
      <c r="Q210" s="19">
        <f t="shared" si="440"/>
        <v>0</v>
      </c>
      <c r="R210" s="19">
        <f>[1]房源明细!J258</f>
        <v>4.57</v>
      </c>
      <c r="S210" s="19">
        <f t="shared" ref="S210:V210" si="441">IF($L210&gt;N210,N210,$L210)</f>
        <v>0</v>
      </c>
      <c r="T210" s="19">
        <f t="shared" si="441"/>
        <v>0</v>
      </c>
      <c r="U210" s="19">
        <f t="shared" si="441"/>
        <v>16</v>
      </c>
      <c r="V210" s="19">
        <f t="shared" si="441"/>
        <v>0</v>
      </c>
      <c r="W210" s="19">
        <f>VLOOKUP($K210,[1]房源明细!$B:$P,10,FALSE)</f>
        <v>185</v>
      </c>
      <c r="X210" s="19">
        <f>IF(DATEDIF(I210,$X$2,"m")&gt;12,12,DATEDIF(I210,$X$2,"m"))</f>
        <v>12</v>
      </c>
      <c r="Y210" s="19">
        <f t="shared" si="411"/>
        <v>2220</v>
      </c>
      <c r="Z210" s="35">
        <f t="shared" si="412"/>
        <v>0</v>
      </c>
      <c r="AA210" s="35">
        <f t="shared" si="413"/>
        <v>0</v>
      </c>
      <c r="AB210" s="36">
        <f t="shared" si="414"/>
        <v>21.936</v>
      </c>
      <c r="AC210" s="35">
        <f t="shared" si="415"/>
        <v>0</v>
      </c>
      <c r="AD210" s="35">
        <f t="shared" si="416"/>
        <v>21.93</v>
      </c>
      <c r="AE210" s="19">
        <f t="shared" si="417"/>
        <v>12</v>
      </c>
      <c r="AF210" s="37">
        <f t="shared" si="340"/>
        <v>263</v>
      </c>
    </row>
    <row r="211" s="2" customFormat="1" ht="14.25" spans="1:32">
      <c r="A211" s="18">
        <v>254</v>
      </c>
      <c r="B211" s="19" t="str">
        <f>VLOOKUP($K211,[1]房源明细!$B:$P,5,FALSE)</f>
        <v>周国平</v>
      </c>
      <c r="C211" s="19" t="s">
        <v>422</v>
      </c>
      <c r="D211" s="19">
        <f>VLOOKUP($K211,[1]房源明细!$B:$P,11,FALSE)</f>
        <v>1</v>
      </c>
      <c r="E211" s="19">
        <f>VLOOKUP($K211,[1]房源明细!$B:$P,12,FALSE)</f>
        <v>0</v>
      </c>
      <c r="F211" s="19">
        <f>VLOOKUP($K211,[1]房源明细!$B:$P,13,FALSE)</f>
        <v>0</v>
      </c>
      <c r="G211" s="19">
        <f>VLOOKUP($K211,[1]房源明细!$B:$P,14,FALSE)</f>
        <v>1</v>
      </c>
      <c r="H211" s="19">
        <f>VLOOKUP($K211,[1]房源明细!$B:$P,15,FALSE)</f>
        <v>0</v>
      </c>
      <c r="I211" s="28">
        <f>VLOOKUP($K211,[1]房源明细!$B:$P,3,FALSE)</f>
        <v>43040</v>
      </c>
      <c r="J211" s="19"/>
      <c r="K211" s="29" t="s">
        <v>423</v>
      </c>
      <c r="L211" s="19">
        <f>VLOOKUP($K211,[1]房源明细!$B:$P,2,FALSE)</f>
        <v>47.33</v>
      </c>
      <c r="M211" s="19"/>
      <c r="N211" s="19">
        <f t="shared" ref="N211:Q211" si="442">E211*16</f>
        <v>0</v>
      </c>
      <c r="O211" s="19">
        <f t="shared" si="442"/>
        <v>0</v>
      </c>
      <c r="P211" s="19">
        <f t="shared" si="442"/>
        <v>16</v>
      </c>
      <c r="Q211" s="19">
        <f t="shared" si="442"/>
        <v>0</v>
      </c>
      <c r="R211" s="19">
        <f>[1]房源明细!J259</f>
        <v>4.57</v>
      </c>
      <c r="S211" s="19">
        <f t="shared" ref="S211:V211" si="443">IF($L211&gt;N211,N211,$L211)</f>
        <v>0</v>
      </c>
      <c r="T211" s="19">
        <f t="shared" si="443"/>
        <v>0</v>
      </c>
      <c r="U211" s="19">
        <f t="shared" si="443"/>
        <v>16</v>
      </c>
      <c r="V211" s="19">
        <f t="shared" si="443"/>
        <v>0</v>
      </c>
      <c r="W211" s="19">
        <f>VLOOKUP($K211,[1]房源明细!$B:$P,10,FALSE)</f>
        <v>185</v>
      </c>
      <c r="X211" s="19">
        <f>IF(DATEDIF(I211,$X$2,"m")&gt;12,12,DATEDIF(I211,$X$2,"m"))</f>
        <v>12</v>
      </c>
      <c r="Y211" s="19">
        <f t="shared" si="411"/>
        <v>2220</v>
      </c>
      <c r="Z211" s="35">
        <f t="shared" si="412"/>
        <v>0</v>
      </c>
      <c r="AA211" s="35">
        <f t="shared" si="413"/>
        <v>0</v>
      </c>
      <c r="AB211" s="36">
        <f t="shared" si="414"/>
        <v>21.936</v>
      </c>
      <c r="AC211" s="35">
        <f t="shared" si="415"/>
        <v>0</v>
      </c>
      <c r="AD211" s="35">
        <f t="shared" si="416"/>
        <v>21.93</v>
      </c>
      <c r="AE211" s="19">
        <f t="shared" si="417"/>
        <v>12</v>
      </c>
      <c r="AF211" s="37">
        <f t="shared" si="340"/>
        <v>263</v>
      </c>
    </row>
    <row r="212" s="2" customFormat="1" ht="14.25" spans="1:32">
      <c r="A212" s="18">
        <v>256</v>
      </c>
      <c r="B212" s="19" t="str">
        <f>VLOOKUP($K212,[1]房源明细!$B:$P,5,FALSE)</f>
        <v>陈世加</v>
      </c>
      <c r="C212" s="19" t="s">
        <v>424</v>
      </c>
      <c r="D212" s="19">
        <f>VLOOKUP($K212,[1]房源明细!$B:$P,11,FALSE)</f>
        <v>2</v>
      </c>
      <c r="E212" s="19">
        <f>VLOOKUP($K212,[1]房源明细!$B:$P,12,FALSE)</f>
        <v>0</v>
      </c>
      <c r="F212" s="19">
        <f>VLOOKUP($K212,[1]房源明细!$B:$P,13,FALSE)</f>
        <v>0</v>
      </c>
      <c r="G212" s="19">
        <f>VLOOKUP($K212,[1]房源明细!$B:$P,14,FALSE)</f>
        <v>2</v>
      </c>
      <c r="H212" s="19">
        <f>VLOOKUP($K212,[1]房源明细!$B:$P,15,FALSE)</f>
        <v>0</v>
      </c>
      <c r="I212" s="28">
        <f>VLOOKUP($K212,[1]房源明细!$B:$P,3,FALSE)</f>
        <v>43039</v>
      </c>
      <c r="J212" s="19"/>
      <c r="K212" s="29" t="s">
        <v>425</v>
      </c>
      <c r="L212" s="19">
        <f>VLOOKUP($K212,[1]房源明细!$B:$P,2,FALSE)</f>
        <v>52.4</v>
      </c>
      <c r="M212" s="19"/>
      <c r="N212" s="19">
        <f t="shared" ref="N212:Q212" si="444">E212*16</f>
        <v>0</v>
      </c>
      <c r="O212" s="19">
        <f t="shared" si="444"/>
        <v>0</v>
      </c>
      <c r="P212" s="19">
        <f t="shared" si="444"/>
        <v>32</v>
      </c>
      <c r="Q212" s="19">
        <f t="shared" si="444"/>
        <v>0</v>
      </c>
      <c r="R212" s="19">
        <f>[1]房源明细!J261</f>
        <v>4.57</v>
      </c>
      <c r="S212" s="19">
        <f t="shared" ref="S212:V212" si="445">IF($L212&gt;N212,N212,$L212)</f>
        <v>0</v>
      </c>
      <c r="T212" s="19">
        <f t="shared" si="445"/>
        <v>0</v>
      </c>
      <c r="U212" s="19">
        <f t="shared" si="445"/>
        <v>32</v>
      </c>
      <c r="V212" s="19">
        <f t="shared" si="445"/>
        <v>0</v>
      </c>
      <c r="W212" s="19">
        <f>VLOOKUP($K212,[1]房源明细!$B:$P,10,FALSE)</f>
        <v>205</v>
      </c>
      <c r="X212" s="19">
        <f>IF(DATEDIF(I212,$X$2,"m")&gt;12,12,DATEDIF(I212,$X$2,"m"))</f>
        <v>12</v>
      </c>
      <c r="Y212" s="19">
        <f t="shared" si="411"/>
        <v>2460</v>
      </c>
      <c r="Z212" s="35">
        <f t="shared" si="412"/>
        <v>0</v>
      </c>
      <c r="AA212" s="35">
        <f t="shared" si="413"/>
        <v>0</v>
      </c>
      <c r="AB212" s="36">
        <f t="shared" si="414"/>
        <v>43.872</v>
      </c>
      <c r="AC212" s="35">
        <f t="shared" si="415"/>
        <v>0</v>
      </c>
      <c r="AD212" s="35">
        <f t="shared" si="416"/>
        <v>43.87</v>
      </c>
      <c r="AE212" s="19">
        <f t="shared" si="417"/>
        <v>12</v>
      </c>
      <c r="AF212" s="37">
        <f t="shared" si="340"/>
        <v>526</v>
      </c>
    </row>
    <row r="213" s="2" customFormat="1" ht="14.25" spans="1:32">
      <c r="A213" s="18">
        <v>257</v>
      </c>
      <c r="B213" s="19" t="str">
        <f>VLOOKUP($K213,[1]房源明细!$B:$P,5,FALSE)</f>
        <v>石爱新</v>
      </c>
      <c r="C213" s="19" t="s">
        <v>426</v>
      </c>
      <c r="D213" s="19">
        <f>VLOOKUP($K213,[1]房源明细!$B:$P,11,FALSE)</f>
        <v>1</v>
      </c>
      <c r="E213" s="19">
        <f>VLOOKUP($K213,[1]房源明细!$B:$P,12,FALSE)</f>
        <v>0</v>
      </c>
      <c r="F213" s="19">
        <f>VLOOKUP($K213,[1]房源明细!$B:$P,13,FALSE)</f>
        <v>0</v>
      </c>
      <c r="G213" s="19">
        <f>VLOOKUP($K213,[1]房源明细!$B:$P,14,FALSE)</f>
        <v>1</v>
      </c>
      <c r="H213" s="19">
        <f>VLOOKUP($K213,[1]房源明细!$B:$P,15,FALSE)</f>
        <v>0</v>
      </c>
      <c r="I213" s="28">
        <f>VLOOKUP($K213,[1]房源明细!$B:$P,3,FALSE)</f>
        <v>43033</v>
      </c>
      <c r="J213" s="19"/>
      <c r="K213" s="29" t="s">
        <v>427</v>
      </c>
      <c r="L213" s="19">
        <f>VLOOKUP($K213,[1]房源明细!$B:$P,2,FALSE)</f>
        <v>47.33</v>
      </c>
      <c r="M213" s="19"/>
      <c r="N213" s="19">
        <f t="shared" ref="N213:Q213" si="446">E213*16</f>
        <v>0</v>
      </c>
      <c r="O213" s="19">
        <f t="shared" si="446"/>
        <v>0</v>
      </c>
      <c r="P213" s="19">
        <f t="shared" si="446"/>
        <v>16</v>
      </c>
      <c r="Q213" s="19">
        <f t="shared" si="446"/>
        <v>0</v>
      </c>
      <c r="R213" s="19">
        <f>[1]房源明细!J262</f>
        <v>4.57</v>
      </c>
      <c r="S213" s="19">
        <f t="shared" ref="S213:V213" si="447">IF($L213&gt;N213,N213,$L213)</f>
        <v>0</v>
      </c>
      <c r="T213" s="19">
        <f t="shared" si="447"/>
        <v>0</v>
      </c>
      <c r="U213" s="19">
        <f t="shared" si="447"/>
        <v>16</v>
      </c>
      <c r="V213" s="19">
        <f t="shared" si="447"/>
        <v>0</v>
      </c>
      <c r="W213" s="19">
        <f>VLOOKUP($K213,[1]房源明细!$B:$P,10,FALSE)</f>
        <v>185</v>
      </c>
      <c r="X213" s="19">
        <f>IF(DATEDIF(I213,$X$2,"m")&gt;12,12,DATEDIF(I213,$X$2,"m"))</f>
        <v>12</v>
      </c>
      <c r="Y213" s="19">
        <f t="shared" si="411"/>
        <v>2220</v>
      </c>
      <c r="Z213" s="35">
        <f t="shared" si="412"/>
        <v>0</v>
      </c>
      <c r="AA213" s="35">
        <f t="shared" si="413"/>
        <v>0</v>
      </c>
      <c r="AB213" s="36">
        <f t="shared" si="414"/>
        <v>21.936</v>
      </c>
      <c r="AC213" s="35">
        <f t="shared" si="415"/>
        <v>0</v>
      </c>
      <c r="AD213" s="35">
        <f t="shared" si="416"/>
        <v>21.93</v>
      </c>
      <c r="AE213" s="19">
        <f t="shared" si="417"/>
        <v>12</v>
      </c>
      <c r="AF213" s="37">
        <f t="shared" si="340"/>
        <v>263</v>
      </c>
    </row>
    <row r="214" s="2" customFormat="1" ht="14.25" spans="1:32">
      <c r="A214" s="18">
        <v>258</v>
      </c>
      <c r="B214" s="19" t="str">
        <f>VLOOKUP($K214,[1]房源明细!$B:$P,5,FALSE)</f>
        <v>胡春莲</v>
      </c>
      <c r="C214" s="19" t="s">
        <v>428</v>
      </c>
      <c r="D214" s="19">
        <f>VLOOKUP($K214,[1]房源明细!$B:$P,11,FALSE)</f>
        <v>1</v>
      </c>
      <c r="E214" s="19">
        <f>VLOOKUP($K214,[1]房源明细!$B:$P,12,FALSE)</f>
        <v>0</v>
      </c>
      <c r="F214" s="19">
        <f>VLOOKUP($K214,[1]房源明细!$B:$P,13,FALSE)</f>
        <v>0</v>
      </c>
      <c r="G214" s="19">
        <f>VLOOKUP($K214,[1]房源明细!$B:$P,14,FALSE)</f>
        <v>1</v>
      </c>
      <c r="H214" s="19">
        <f>VLOOKUP($K214,[1]房源明细!$B:$P,15,FALSE)</f>
        <v>0</v>
      </c>
      <c r="I214" s="28">
        <f>VLOOKUP($K214,[1]房源明细!$B:$P,3,FALSE)</f>
        <v>43373</v>
      </c>
      <c r="J214" s="19"/>
      <c r="K214" s="29" t="s">
        <v>429</v>
      </c>
      <c r="L214" s="19">
        <f>VLOOKUP($K214,[1]房源明细!$B:$P,2,FALSE)</f>
        <v>47.33</v>
      </c>
      <c r="M214" s="19"/>
      <c r="N214" s="19">
        <f t="shared" ref="N214:Q214" si="448">E214*16</f>
        <v>0</v>
      </c>
      <c r="O214" s="19">
        <f t="shared" si="448"/>
        <v>0</v>
      </c>
      <c r="P214" s="19">
        <f t="shared" si="448"/>
        <v>16</v>
      </c>
      <c r="Q214" s="19">
        <f t="shared" si="448"/>
        <v>0</v>
      </c>
      <c r="R214" s="19">
        <f>[1]房源明细!J263</f>
        <v>4.57</v>
      </c>
      <c r="S214" s="19">
        <f t="shared" ref="S214:V214" si="449">IF($L214&gt;N214,N214,$L214)</f>
        <v>0</v>
      </c>
      <c r="T214" s="19">
        <f t="shared" si="449"/>
        <v>0</v>
      </c>
      <c r="U214" s="19">
        <f t="shared" si="449"/>
        <v>16</v>
      </c>
      <c r="V214" s="19">
        <f t="shared" si="449"/>
        <v>0</v>
      </c>
      <c r="W214" s="19">
        <f>VLOOKUP($K214,[1]房源明细!$B:$P,10,FALSE)</f>
        <v>185</v>
      </c>
      <c r="X214" s="19">
        <f>IF(DATEDIF(I214,$X$2,"m")&gt;12,12,DATEDIF(I214,$X$2,"m"))</f>
        <v>12</v>
      </c>
      <c r="Y214" s="19">
        <f t="shared" si="411"/>
        <v>2220</v>
      </c>
      <c r="Z214" s="35">
        <f t="shared" si="412"/>
        <v>0</v>
      </c>
      <c r="AA214" s="35">
        <f t="shared" si="413"/>
        <v>0</v>
      </c>
      <c r="AB214" s="36">
        <f t="shared" si="414"/>
        <v>21.936</v>
      </c>
      <c r="AC214" s="35">
        <f t="shared" si="415"/>
        <v>0</v>
      </c>
      <c r="AD214" s="35">
        <f t="shared" si="416"/>
        <v>21.93</v>
      </c>
      <c r="AE214" s="19">
        <f t="shared" si="417"/>
        <v>12</v>
      </c>
      <c r="AF214" s="37">
        <f t="shared" si="340"/>
        <v>263</v>
      </c>
    </row>
    <row r="215" s="2" customFormat="1" ht="14.25" spans="1:32">
      <c r="A215" s="18">
        <v>259</v>
      </c>
      <c r="B215" s="19" t="str">
        <f>VLOOKUP($K215,[1]房源明细!$B:$P,5,FALSE)</f>
        <v>朱金容</v>
      </c>
      <c r="C215" s="19" t="s">
        <v>430</v>
      </c>
      <c r="D215" s="19">
        <f>VLOOKUP($K215,[1]房源明细!$B:$P,11,FALSE)</f>
        <v>1</v>
      </c>
      <c r="E215" s="19">
        <f>VLOOKUP($K215,[1]房源明细!$B:$P,12,FALSE)</f>
        <v>1</v>
      </c>
      <c r="F215" s="19">
        <f>VLOOKUP($K215,[1]房源明细!$B:$P,13,FALSE)</f>
        <v>0</v>
      </c>
      <c r="G215" s="19">
        <f>VLOOKUP($K215,[1]房源明细!$B:$P,14,FALSE)</f>
        <v>0</v>
      </c>
      <c r="H215" s="19">
        <f>VLOOKUP($K215,[1]房源明细!$B:$P,15,FALSE)</f>
        <v>0</v>
      </c>
      <c r="I215" s="28">
        <f>VLOOKUP($K215,[1]房源明细!$B:$P,3,FALSE)</f>
        <v>43038</v>
      </c>
      <c r="J215" s="19"/>
      <c r="K215" s="29" t="s">
        <v>431</v>
      </c>
      <c r="L215" s="19">
        <f>VLOOKUP($K215,[1]房源明细!$B:$P,2,FALSE)</f>
        <v>52.4</v>
      </c>
      <c r="M215" s="19"/>
      <c r="N215" s="19">
        <f t="shared" ref="N215:Q215" si="450">E215*16</f>
        <v>16</v>
      </c>
      <c r="O215" s="19">
        <f t="shared" si="450"/>
        <v>0</v>
      </c>
      <c r="P215" s="19">
        <f t="shared" si="450"/>
        <v>0</v>
      </c>
      <c r="Q215" s="19">
        <f t="shared" si="450"/>
        <v>0</v>
      </c>
      <c r="R215" s="19">
        <f>[1]房源明细!J264</f>
        <v>4.57</v>
      </c>
      <c r="S215" s="19">
        <f t="shared" ref="S215:V215" si="451">IF($L215&gt;N215,N215,$L215)</f>
        <v>16</v>
      </c>
      <c r="T215" s="19">
        <f t="shared" si="451"/>
        <v>0</v>
      </c>
      <c r="U215" s="19">
        <f t="shared" si="451"/>
        <v>0</v>
      </c>
      <c r="V215" s="19">
        <f t="shared" si="451"/>
        <v>0</v>
      </c>
      <c r="W215" s="19">
        <f>VLOOKUP($K215,[1]房源明细!$B:$P,10,FALSE)</f>
        <v>205</v>
      </c>
      <c r="X215" s="19">
        <f>IF(DATEDIF(I215,$X$2,"m")&gt;12,12,DATEDIF(I215,$X$2,"m"))</f>
        <v>12</v>
      </c>
      <c r="Y215" s="19">
        <f t="shared" si="411"/>
        <v>2460</v>
      </c>
      <c r="Z215" s="35">
        <f t="shared" si="412"/>
        <v>65.808</v>
      </c>
      <c r="AA215" s="35">
        <f t="shared" si="413"/>
        <v>0</v>
      </c>
      <c r="AB215" s="36">
        <f t="shared" si="414"/>
        <v>0</v>
      </c>
      <c r="AC215" s="35">
        <f t="shared" si="415"/>
        <v>0</v>
      </c>
      <c r="AD215" s="35">
        <f t="shared" si="416"/>
        <v>65.8</v>
      </c>
      <c r="AE215" s="19">
        <f t="shared" si="417"/>
        <v>12</v>
      </c>
      <c r="AF215" s="37">
        <f t="shared" si="340"/>
        <v>789</v>
      </c>
    </row>
    <row r="216" s="2" customFormat="1" ht="14.25" spans="1:32">
      <c r="A216" s="18">
        <v>261</v>
      </c>
      <c r="B216" s="19" t="str">
        <f>VLOOKUP($K216,[1]房源明细!$B:$P,5,FALSE)</f>
        <v>陈瑞英</v>
      </c>
      <c r="C216" s="19" t="s">
        <v>300</v>
      </c>
      <c r="D216" s="19">
        <f>VLOOKUP($K216,[1]房源明细!$B:$P,11,FALSE)</f>
        <v>1</v>
      </c>
      <c r="E216" s="19">
        <f>VLOOKUP($K216,[1]房源明细!$B:$P,12,FALSE)</f>
        <v>0</v>
      </c>
      <c r="F216" s="19">
        <f>VLOOKUP($K216,[1]房源明细!$B:$P,13,FALSE)</f>
        <v>0</v>
      </c>
      <c r="G216" s="19">
        <f>VLOOKUP($K216,[1]房源明细!$B:$P,14,FALSE)</f>
        <v>1</v>
      </c>
      <c r="H216" s="19">
        <f>VLOOKUP($K216,[1]房源明细!$B:$P,15,FALSE)</f>
        <v>0</v>
      </c>
      <c r="I216" s="28">
        <f>VLOOKUP($K216,[1]房源明细!$B:$P,3,FALSE)</f>
        <v>43119</v>
      </c>
      <c r="J216" s="19"/>
      <c r="K216" s="29" t="s">
        <v>432</v>
      </c>
      <c r="L216" s="19">
        <f>VLOOKUP($K216,[1]房源明细!$B:$P,2,FALSE)</f>
        <v>47.33</v>
      </c>
      <c r="M216" s="19"/>
      <c r="N216" s="19">
        <f t="shared" ref="N216:Q216" si="452">E216*16</f>
        <v>0</v>
      </c>
      <c r="O216" s="19">
        <f t="shared" si="452"/>
        <v>0</v>
      </c>
      <c r="P216" s="19">
        <f t="shared" si="452"/>
        <v>16</v>
      </c>
      <c r="Q216" s="19">
        <f t="shared" si="452"/>
        <v>0</v>
      </c>
      <c r="R216" s="19">
        <f>[1]房源明细!J266</f>
        <v>4.57</v>
      </c>
      <c r="S216" s="19">
        <f t="shared" ref="S216:V216" si="453">IF($L216&gt;N216,N216,$L216)</f>
        <v>0</v>
      </c>
      <c r="T216" s="19">
        <f t="shared" si="453"/>
        <v>0</v>
      </c>
      <c r="U216" s="19">
        <f t="shared" si="453"/>
        <v>16</v>
      </c>
      <c r="V216" s="19">
        <f t="shared" si="453"/>
        <v>0</v>
      </c>
      <c r="W216" s="19">
        <f>VLOOKUP($K216,[1]房源明细!$B:$P,10,FALSE)</f>
        <v>185</v>
      </c>
      <c r="X216" s="19">
        <f>IF(DATEDIF(I216,$X$2,"m")&gt;12,12,DATEDIF(I216,$X$2,"m"))</f>
        <v>12</v>
      </c>
      <c r="Y216" s="19">
        <f t="shared" si="411"/>
        <v>2220</v>
      </c>
      <c r="Z216" s="35">
        <f t="shared" si="412"/>
        <v>0</v>
      </c>
      <c r="AA216" s="35">
        <f t="shared" si="413"/>
        <v>0</v>
      </c>
      <c r="AB216" s="36">
        <f t="shared" si="414"/>
        <v>21.936</v>
      </c>
      <c r="AC216" s="35">
        <f t="shared" si="415"/>
        <v>0</v>
      </c>
      <c r="AD216" s="35">
        <f t="shared" si="416"/>
        <v>21.93</v>
      </c>
      <c r="AE216" s="19">
        <f t="shared" si="417"/>
        <v>12</v>
      </c>
      <c r="AF216" s="37">
        <f t="shared" si="340"/>
        <v>263</v>
      </c>
    </row>
    <row r="217" s="2" customFormat="1" ht="14.25" spans="1:32">
      <c r="A217" s="18">
        <v>262</v>
      </c>
      <c r="B217" s="19" t="str">
        <f>VLOOKUP($K217,[1]房源明细!$B:$P,5,FALSE)</f>
        <v>沈昌勤</v>
      </c>
      <c r="C217" s="19" t="s">
        <v>433</v>
      </c>
      <c r="D217" s="19">
        <f>VLOOKUP($K217,[1]房源明细!$B:$P,11,FALSE)</f>
        <v>1</v>
      </c>
      <c r="E217" s="19">
        <f>VLOOKUP($K217,[1]房源明细!$B:$P,12,FALSE)</f>
        <v>0</v>
      </c>
      <c r="F217" s="19">
        <f>VLOOKUP($K217,[1]房源明细!$B:$P,13,FALSE)</f>
        <v>0</v>
      </c>
      <c r="G217" s="19">
        <f>VLOOKUP($K217,[1]房源明细!$B:$P,14,FALSE)</f>
        <v>1</v>
      </c>
      <c r="H217" s="19">
        <f>VLOOKUP($K217,[1]房源明细!$B:$P,15,FALSE)</f>
        <v>0</v>
      </c>
      <c r="I217" s="28">
        <f>VLOOKUP($K217,[1]房源明细!$B:$P,3,FALSE)</f>
        <v>43126</v>
      </c>
      <c r="J217" s="19"/>
      <c r="K217" s="29" t="s">
        <v>434</v>
      </c>
      <c r="L217" s="19">
        <f>VLOOKUP($K217,[1]房源明细!$B:$P,2,FALSE)</f>
        <v>47.33</v>
      </c>
      <c r="M217" s="19"/>
      <c r="N217" s="19">
        <f t="shared" ref="N217:Q217" si="454">E217*16</f>
        <v>0</v>
      </c>
      <c r="O217" s="19">
        <f t="shared" si="454"/>
        <v>0</v>
      </c>
      <c r="P217" s="19">
        <f t="shared" si="454"/>
        <v>16</v>
      </c>
      <c r="Q217" s="19">
        <f t="shared" si="454"/>
        <v>0</v>
      </c>
      <c r="R217" s="19">
        <f>[1]房源明细!J267</f>
        <v>4.57</v>
      </c>
      <c r="S217" s="19">
        <f t="shared" ref="S217:V217" si="455">IF($L217&gt;N217,N217,$L217)</f>
        <v>0</v>
      </c>
      <c r="T217" s="19">
        <f t="shared" si="455"/>
        <v>0</v>
      </c>
      <c r="U217" s="19">
        <f t="shared" si="455"/>
        <v>16</v>
      </c>
      <c r="V217" s="19">
        <f t="shared" si="455"/>
        <v>0</v>
      </c>
      <c r="W217" s="19">
        <f>VLOOKUP($K217,[1]房源明细!$B:$P,10,FALSE)</f>
        <v>185</v>
      </c>
      <c r="X217" s="19">
        <f>IF(DATEDIF(I217,$X$2,"m")&gt;12,12,DATEDIF(I217,$X$2,"m"))</f>
        <v>12</v>
      </c>
      <c r="Y217" s="19">
        <f t="shared" si="411"/>
        <v>2220</v>
      </c>
      <c r="Z217" s="35">
        <f t="shared" si="412"/>
        <v>0</v>
      </c>
      <c r="AA217" s="35">
        <f t="shared" si="413"/>
        <v>0</v>
      </c>
      <c r="AB217" s="36">
        <f t="shared" si="414"/>
        <v>21.936</v>
      </c>
      <c r="AC217" s="35">
        <f t="shared" si="415"/>
        <v>0</v>
      </c>
      <c r="AD217" s="35">
        <f t="shared" si="416"/>
        <v>21.93</v>
      </c>
      <c r="AE217" s="19">
        <f t="shared" si="417"/>
        <v>12</v>
      </c>
      <c r="AF217" s="37">
        <f t="shared" si="340"/>
        <v>263</v>
      </c>
    </row>
    <row r="218" s="2" customFormat="1" ht="14.25" spans="1:32">
      <c r="A218" s="18">
        <v>263</v>
      </c>
      <c r="B218" s="19" t="str">
        <f>VLOOKUP($K218,[1]房源明细!$B:$P,5,FALSE)</f>
        <v>朱彩红</v>
      </c>
      <c r="C218" s="19" t="s">
        <v>435</v>
      </c>
      <c r="D218" s="19">
        <f>VLOOKUP($K218,[1]房源明细!$B:$P,11,FALSE)</f>
        <v>1</v>
      </c>
      <c r="E218" s="19">
        <f>VLOOKUP($K218,[1]房源明细!$B:$P,12,FALSE)</f>
        <v>0</v>
      </c>
      <c r="F218" s="19">
        <f>VLOOKUP($K218,[1]房源明细!$B:$P,13,FALSE)</f>
        <v>0</v>
      </c>
      <c r="G218" s="19">
        <f>VLOOKUP($K218,[1]房源明细!$B:$P,14,FALSE)</f>
        <v>1</v>
      </c>
      <c r="H218" s="19">
        <f>VLOOKUP($K218,[1]房源明细!$B:$P,15,FALSE)</f>
        <v>0</v>
      </c>
      <c r="I218" s="28">
        <f>VLOOKUP($K218,[1]房源明细!$B:$P,3,FALSE)</f>
        <v>43122</v>
      </c>
      <c r="J218" s="19"/>
      <c r="K218" s="29" t="s">
        <v>436</v>
      </c>
      <c r="L218" s="19">
        <f>VLOOKUP($K218,[1]房源明细!$B:$P,2,FALSE)</f>
        <v>52.4</v>
      </c>
      <c r="M218" s="19"/>
      <c r="N218" s="19">
        <f t="shared" ref="N218:Q218" si="456">E218*16</f>
        <v>0</v>
      </c>
      <c r="O218" s="19">
        <f t="shared" si="456"/>
        <v>0</v>
      </c>
      <c r="P218" s="19">
        <f t="shared" si="456"/>
        <v>16</v>
      </c>
      <c r="Q218" s="19">
        <f t="shared" si="456"/>
        <v>0</v>
      </c>
      <c r="R218" s="19">
        <f>[1]房源明细!J268</f>
        <v>4.57</v>
      </c>
      <c r="S218" s="19">
        <f t="shared" ref="S218:V218" si="457">IF($L218&gt;N218,N218,$L218)</f>
        <v>0</v>
      </c>
      <c r="T218" s="19">
        <f t="shared" si="457"/>
        <v>0</v>
      </c>
      <c r="U218" s="19">
        <f t="shared" si="457"/>
        <v>16</v>
      </c>
      <c r="V218" s="19">
        <f t="shared" si="457"/>
        <v>0</v>
      </c>
      <c r="W218" s="19">
        <f>VLOOKUP($K218,[1]房源明细!$B:$P,10,FALSE)</f>
        <v>205</v>
      </c>
      <c r="X218" s="19">
        <f>IF(DATEDIF(I218,$X$2,"m")&gt;12,12,DATEDIF(I218,$X$2,"m"))</f>
        <v>12</v>
      </c>
      <c r="Y218" s="19">
        <f t="shared" si="411"/>
        <v>2460</v>
      </c>
      <c r="Z218" s="35">
        <f t="shared" si="412"/>
        <v>0</v>
      </c>
      <c r="AA218" s="35">
        <f t="shared" si="413"/>
        <v>0</v>
      </c>
      <c r="AB218" s="36">
        <f t="shared" si="414"/>
        <v>21.936</v>
      </c>
      <c r="AC218" s="35">
        <f t="shared" si="415"/>
        <v>0</v>
      </c>
      <c r="AD218" s="35">
        <f t="shared" si="416"/>
        <v>21.93</v>
      </c>
      <c r="AE218" s="19">
        <f t="shared" si="417"/>
        <v>12</v>
      </c>
      <c r="AF218" s="37">
        <f t="shared" si="340"/>
        <v>263</v>
      </c>
    </row>
    <row r="219" s="2" customFormat="1" ht="14.25" spans="1:32">
      <c r="A219" s="18">
        <v>266</v>
      </c>
      <c r="B219" s="19" t="str">
        <f>VLOOKUP($K219,[1]房源明细!$B:$P,5,FALSE)</f>
        <v>丁家堂</v>
      </c>
      <c r="C219" s="19" t="s">
        <v>112</v>
      </c>
      <c r="D219" s="19">
        <f>VLOOKUP($K219,[1]房源明细!$B:$P,11,FALSE)</f>
        <v>1</v>
      </c>
      <c r="E219" s="19">
        <f>VLOOKUP($K219,[1]房源明细!$B:$P,12,FALSE)</f>
        <v>0</v>
      </c>
      <c r="F219" s="19">
        <f>VLOOKUP($K219,[1]房源明细!$B:$P,13,FALSE)</f>
        <v>0</v>
      </c>
      <c r="G219" s="19">
        <f>VLOOKUP($K219,[1]房源明细!$B:$P,14,FALSE)</f>
        <v>0</v>
      </c>
      <c r="H219" s="19">
        <f>VLOOKUP($K219,[1]房源明细!$B:$P,15,FALSE)</f>
        <v>1</v>
      </c>
      <c r="I219" s="28">
        <f>VLOOKUP($K219,[1]房源明细!$B:$P,3,FALSE)</f>
        <v>43119</v>
      </c>
      <c r="J219" s="19"/>
      <c r="K219" s="29" t="s">
        <v>437</v>
      </c>
      <c r="L219" s="19">
        <f>VLOOKUP($K219,[1]房源明细!$B:$P,2,FALSE)</f>
        <v>47.33</v>
      </c>
      <c r="M219" s="19"/>
      <c r="N219" s="19">
        <f t="shared" ref="N219:Q219" si="458">E219*16</f>
        <v>0</v>
      </c>
      <c r="O219" s="19">
        <f t="shared" si="458"/>
        <v>0</v>
      </c>
      <c r="P219" s="19">
        <f t="shared" si="458"/>
        <v>0</v>
      </c>
      <c r="Q219" s="19">
        <f t="shared" si="458"/>
        <v>16</v>
      </c>
      <c r="R219" s="19">
        <f>[1]房源明细!J271</f>
        <v>4.57</v>
      </c>
      <c r="S219" s="19">
        <f t="shared" ref="S219:V219" si="459">IF($L219&gt;N219,N219,$L219)</f>
        <v>0</v>
      </c>
      <c r="T219" s="19">
        <f t="shared" si="459"/>
        <v>0</v>
      </c>
      <c r="U219" s="19">
        <f t="shared" si="459"/>
        <v>0</v>
      </c>
      <c r="V219" s="19">
        <f t="shared" si="459"/>
        <v>16</v>
      </c>
      <c r="W219" s="19">
        <f>VLOOKUP($K219,[1]房源明细!$B:$P,10,FALSE)</f>
        <v>185</v>
      </c>
      <c r="X219" s="19">
        <f>IF(DATEDIF(I219,$X$2,"m")&gt;12,12,DATEDIF(I219,$X$2,"m"))</f>
        <v>12</v>
      </c>
      <c r="Y219" s="19">
        <f t="shared" si="411"/>
        <v>2220</v>
      </c>
      <c r="Z219" s="35">
        <f t="shared" si="412"/>
        <v>0</v>
      </c>
      <c r="AA219" s="35">
        <f t="shared" si="413"/>
        <v>0</v>
      </c>
      <c r="AB219" s="36">
        <f t="shared" si="414"/>
        <v>0</v>
      </c>
      <c r="AC219" s="35">
        <f t="shared" si="415"/>
        <v>29.248</v>
      </c>
      <c r="AD219" s="35">
        <f t="shared" si="416"/>
        <v>29.24</v>
      </c>
      <c r="AE219" s="19">
        <f t="shared" si="417"/>
        <v>12</v>
      </c>
      <c r="AF219" s="37">
        <f t="shared" si="340"/>
        <v>350</v>
      </c>
    </row>
    <row r="220" s="2" customFormat="1" ht="14.25" spans="1:32">
      <c r="A220" s="18">
        <v>268</v>
      </c>
      <c r="B220" s="19" t="str">
        <f>VLOOKUP($K220,[1]房源明细!$B:$P,5,FALSE)</f>
        <v>邱丹</v>
      </c>
      <c r="C220" s="19" t="s">
        <v>438</v>
      </c>
      <c r="D220" s="19">
        <f>VLOOKUP($K220,[1]房源明细!$B:$P,11,FALSE)</f>
        <v>1</v>
      </c>
      <c r="E220" s="19">
        <f>VLOOKUP($K220,[1]房源明细!$B:$P,12,FALSE)</f>
        <v>1</v>
      </c>
      <c r="F220" s="19">
        <f>VLOOKUP($K220,[1]房源明细!$B:$P,13,FALSE)</f>
        <v>0</v>
      </c>
      <c r="G220" s="19">
        <f>VLOOKUP($K220,[1]房源明细!$B:$P,14,FALSE)</f>
        <v>0</v>
      </c>
      <c r="H220" s="19">
        <f>VLOOKUP($K220,[1]房源明细!$B:$P,15,FALSE)</f>
        <v>0</v>
      </c>
      <c r="I220" s="28">
        <f>VLOOKUP($K220,[1]房源明细!$B:$P,3,FALSE)</f>
        <v>43033</v>
      </c>
      <c r="J220" s="19"/>
      <c r="K220" s="29" t="s">
        <v>439</v>
      </c>
      <c r="L220" s="19">
        <f>VLOOKUP($K220,[1]房源明细!$B:$P,2,FALSE)</f>
        <v>52.4</v>
      </c>
      <c r="M220" s="19"/>
      <c r="N220" s="19">
        <f t="shared" ref="N220:Q220" si="460">E220*16</f>
        <v>16</v>
      </c>
      <c r="O220" s="19">
        <f t="shared" si="460"/>
        <v>0</v>
      </c>
      <c r="P220" s="19">
        <f t="shared" si="460"/>
        <v>0</v>
      </c>
      <c r="Q220" s="19">
        <f t="shared" si="460"/>
        <v>0</v>
      </c>
      <c r="R220" s="19">
        <f>[1]房源明细!J273</f>
        <v>4.57</v>
      </c>
      <c r="S220" s="19">
        <f t="shared" ref="S220:V220" si="461">IF($L220&gt;N220,N220,$L220)</f>
        <v>16</v>
      </c>
      <c r="T220" s="19">
        <f t="shared" si="461"/>
        <v>0</v>
      </c>
      <c r="U220" s="19">
        <f t="shared" si="461"/>
        <v>0</v>
      </c>
      <c r="V220" s="19">
        <f t="shared" si="461"/>
        <v>0</v>
      </c>
      <c r="W220" s="19">
        <f>VLOOKUP($K220,[1]房源明细!$B:$P,10,FALSE)</f>
        <v>205</v>
      </c>
      <c r="X220" s="19">
        <f>IF(DATEDIF(I220,$X$2,"m")&gt;12,12,DATEDIF(I220,$X$2,"m"))</f>
        <v>12</v>
      </c>
      <c r="Y220" s="19">
        <f t="shared" si="411"/>
        <v>2460</v>
      </c>
      <c r="Z220" s="35">
        <f t="shared" si="412"/>
        <v>65.808</v>
      </c>
      <c r="AA220" s="35">
        <f t="shared" si="413"/>
        <v>0</v>
      </c>
      <c r="AB220" s="36">
        <f t="shared" si="414"/>
        <v>0</v>
      </c>
      <c r="AC220" s="35">
        <f t="shared" si="415"/>
        <v>0</v>
      </c>
      <c r="AD220" s="35">
        <f t="shared" si="416"/>
        <v>65.8</v>
      </c>
      <c r="AE220" s="19">
        <f t="shared" si="417"/>
        <v>12</v>
      </c>
      <c r="AF220" s="37">
        <f t="shared" si="340"/>
        <v>789</v>
      </c>
    </row>
    <row r="221" s="2" customFormat="1" ht="14.25" spans="1:32">
      <c r="A221" s="18">
        <v>270</v>
      </c>
      <c r="B221" s="19" t="str">
        <f>VLOOKUP($K221,[1]房源明细!$B:$P,5,FALSE)</f>
        <v>王秋林</v>
      </c>
      <c r="C221" s="19" t="s">
        <v>440</v>
      </c>
      <c r="D221" s="19">
        <f>VLOOKUP($K221,[1]房源明细!$B:$P,11,FALSE)</f>
        <v>2</v>
      </c>
      <c r="E221" s="19">
        <f>VLOOKUP($K221,[1]房源明细!$B:$P,12,FALSE)</f>
        <v>0</v>
      </c>
      <c r="F221" s="19">
        <f>VLOOKUP($K221,[1]房源明细!$B:$P,13,FALSE)</f>
        <v>0</v>
      </c>
      <c r="G221" s="19">
        <f>VLOOKUP($K221,[1]房源明细!$B:$P,14,FALSE)</f>
        <v>2</v>
      </c>
      <c r="H221" s="19">
        <f>VLOOKUP($K221,[1]房源明细!$B:$P,15,FALSE)</f>
        <v>0</v>
      </c>
      <c r="I221" s="28">
        <f>VLOOKUP($K221,[1]房源明细!$B:$P,3,FALSE)</f>
        <v>43039</v>
      </c>
      <c r="J221" s="19"/>
      <c r="K221" s="29" t="s">
        <v>441</v>
      </c>
      <c r="L221" s="19">
        <f>VLOOKUP($K221,[1]房源明细!$B:$P,2,FALSE)</f>
        <v>47.33</v>
      </c>
      <c r="M221" s="19"/>
      <c r="N221" s="19">
        <f t="shared" ref="N221:Q221" si="462">E221*16</f>
        <v>0</v>
      </c>
      <c r="O221" s="19">
        <f t="shared" si="462"/>
        <v>0</v>
      </c>
      <c r="P221" s="19">
        <f t="shared" si="462"/>
        <v>32</v>
      </c>
      <c r="Q221" s="19">
        <f t="shared" si="462"/>
        <v>0</v>
      </c>
      <c r="R221" s="19">
        <f>[1]房源明细!J275</f>
        <v>4.57</v>
      </c>
      <c r="S221" s="19">
        <f t="shared" ref="S221:V221" si="463">IF($L221&gt;N221,N221,$L221)</f>
        <v>0</v>
      </c>
      <c r="T221" s="19">
        <f t="shared" si="463"/>
        <v>0</v>
      </c>
      <c r="U221" s="19">
        <f t="shared" si="463"/>
        <v>32</v>
      </c>
      <c r="V221" s="19">
        <f t="shared" si="463"/>
        <v>0</v>
      </c>
      <c r="W221" s="19">
        <f>VLOOKUP($K221,[1]房源明细!$B:$P,10,FALSE)</f>
        <v>185</v>
      </c>
      <c r="X221" s="19">
        <f>IF(DATEDIF(I221,$X$2,"m")&gt;12,12,DATEDIF(I221,$X$2,"m"))</f>
        <v>12</v>
      </c>
      <c r="Y221" s="19">
        <f t="shared" si="411"/>
        <v>2220</v>
      </c>
      <c r="Z221" s="35">
        <f t="shared" si="412"/>
        <v>0</v>
      </c>
      <c r="AA221" s="35">
        <f t="shared" si="413"/>
        <v>0</v>
      </c>
      <c r="AB221" s="36">
        <f t="shared" si="414"/>
        <v>43.872</v>
      </c>
      <c r="AC221" s="35">
        <f t="shared" si="415"/>
        <v>0</v>
      </c>
      <c r="AD221" s="35">
        <f t="shared" si="416"/>
        <v>43.87</v>
      </c>
      <c r="AE221" s="19">
        <f t="shared" si="417"/>
        <v>12</v>
      </c>
      <c r="AF221" s="37">
        <f t="shared" si="340"/>
        <v>526</v>
      </c>
    </row>
    <row r="222" s="2" customFormat="1" ht="14.25" spans="1:32">
      <c r="A222" s="18">
        <v>271</v>
      </c>
      <c r="B222" s="19" t="str">
        <f>VLOOKUP($K222,[1]房源明细!$B:$P,5,FALSE)</f>
        <v>陈国华</v>
      </c>
      <c r="C222" s="19" t="s">
        <v>442</v>
      </c>
      <c r="D222" s="19">
        <f>VLOOKUP($K222,[1]房源明细!$B:$P,11,FALSE)</f>
        <v>1</v>
      </c>
      <c r="E222" s="19">
        <f>VLOOKUP($K222,[1]房源明细!$B:$P,12,FALSE)</f>
        <v>0</v>
      </c>
      <c r="F222" s="19">
        <f>VLOOKUP($K222,[1]房源明细!$B:$P,13,FALSE)</f>
        <v>0</v>
      </c>
      <c r="G222" s="19">
        <f>VLOOKUP($K222,[1]房源明细!$B:$P,14,FALSE)</f>
        <v>1</v>
      </c>
      <c r="H222" s="19">
        <f>VLOOKUP($K222,[1]房源明细!$B:$P,15,FALSE)</f>
        <v>0</v>
      </c>
      <c r="I222" s="28">
        <f>VLOOKUP($K222,[1]房源明细!$B:$P,3,FALSE)</f>
        <v>43122</v>
      </c>
      <c r="J222" s="19"/>
      <c r="K222" s="29" t="s">
        <v>443</v>
      </c>
      <c r="L222" s="19">
        <f>VLOOKUP($K222,[1]房源明细!$B:$P,2,FALSE)</f>
        <v>52.4</v>
      </c>
      <c r="M222" s="19"/>
      <c r="N222" s="19">
        <f t="shared" ref="N222:Q222" si="464">E222*16</f>
        <v>0</v>
      </c>
      <c r="O222" s="19">
        <f t="shared" si="464"/>
        <v>0</v>
      </c>
      <c r="P222" s="19">
        <f t="shared" si="464"/>
        <v>16</v>
      </c>
      <c r="Q222" s="19">
        <f t="shared" si="464"/>
        <v>0</v>
      </c>
      <c r="R222" s="19">
        <f>[1]房源明细!J276</f>
        <v>4.57</v>
      </c>
      <c r="S222" s="19">
        <f t="shared" ref="S222:V222" si="465">IF($L222&gt;N222,N222,$L222)</f>
        <v>0</v>
      </c>
      <c r="T222" s="19">
        <f t="shared" si="465"/>
        <v>0</v>
      </c>
      <c r="U222" s="19">
        <f t="shared" si="465"/>
        <v>16</v>
      </c>
      <c r="V222" s="19">
        <f t="shared" si="465"/>
        <v>0</v>
      </c>
      <c r="W222" s="19">
        <f>VLOOKUP($K222,[1]房源明细!$B:$P,10,FALSE)</f>
        <v>205</v>
      </c>
      <c r="X222" s="19">
        <f>IF(DATEDIF(I222,$X$2,"m")&gt;12,12,DATEDIF(I222,$X$2,"m"))</f>
        <v>12</v>
      </c>
      <c r="Y222" s="19">
        <f t="shared" si="411"/>
        <v>2460</v>
      </c>
      <c r="Z222" s="35">
        <f t="shared" si="412"/>
        <v>0</v>
      </c>
      <c r="AA222" s="35">
        <f t="shared" si="413"/>
        <v>0</v>
      </c>
      <c r="AB222" s="36">
        <f t="shared" si="414"/>
        <v>21.936</v>
      </c>
      <c r="AC222" s="35">
        <f t="shared" si="415"/>
        <v>0</v>
      </c>
      <c r="AD222" s="35">
        <f t="shared" si="416"/>
        <v>21.93</v>
      </c>
      <c r="AE222" s="19">
        <f t="shared" si="417"/>
        <v>12</v>
      </c>
      <c r="AF222" s="37">
        <f t="shared" si="340"/>
        <v>263</v>
      </c>
    </row>
    <row r="223" s="2" customFormat="1" ht="14.25" spans="1:32">
      <c r="A223" s="18">
        <v>272</v>
      </c>
      <c r="B223" s="19" t="str">
        <f>VLOOKUP($K223,[1]房源明细!$B:$P,5,FALSE)</f>
        <v>黄开来</v>
      </c>
      <c r="C223" s="19" t="s">
        <v>275</v>
      </c>
      <c r="D223" s="19">
        <f>VLOOKUP($K223,[1]房源明细!$B:$P,11,FALSE)</f>
        <v>1</v>
      </c>
      <c r="E223" s="19">
        <f>VLOOKUP($K223,[1]房源明细!$B:$P,12,FALSE)</f>
        <v>0</v>
      </c>
      <c r="F223" s="19">
        <f>VLOOKUP($K223,[1]房源明细!$B:$P,13,FALSE)</f>
        <v>0</v>
      </c>
      <c r="G223" s="19">
        <f>VLOOKUP($K223,[1]房源明细!$B:$P,14,FALSE)</f>
        <v>1</v>
      </c>
      <c r="H223" s="19">
        <f>VLOOKUP($K223,[1]房源明细!$B:$P,15,FALSE)</f>
        <v>0</v>
      </c>
      <c r="I223" s="28">
        <f>VLOOKUP($K223,[1]房源明细!$B:$P,3,FALSE)</f>
        <v>43039</v>
      </c>
      <c r="J223" s="19"/>
      <c r="K223" s="29" t="s">
        <v>444</v>
      </c>
      <c r="L223" s="19">
        <f>VLOOKUP($K223,[1]房源明细!$B:$P,2,FALSE)</f>
        <v>52.4</v>
      </c>
      <c r="M223" s="19"/>
      <c r="N223" s="19">
        <f t="shared" ref="N223:Q223" si="466">E223*16</f>
        <v>0</v>
      </c>
      <c r="O223" s="19">
        <f t="shared" si="466"/>
        <v>0</v>
      </c>
      <c r="P223" s="19">
        <f t="shared" si="466"/>
        <v>16</v>
      </c>
      <c r="Q223" s="19">
        <f t="shared" si="466"/>
        <v>0</v>
      </c>
      <c r="R223" s="19">
        <f>[1]房源明细!J277</f>
        <v>4.57</v>
      </c>
      <c r="S223" s="19">
        <f t="shared" ref="S223:V223" si="467">IF($L223&gt;N223,N223,$L223)</f>
        <v>0</v>
      </c>
      <c r="T223" s="19">
        <f t="shared" si="467"/>
        <v>0</v>
      </c>
      <c r="U223" s="19">
        <f t="shared" si="467"/>
        <v>16</v>
      </c>
      <c r="V223" s="19">
        <f t="shared" si="467"/>
        <v>0</v>
      </c>
      <c r="W223" s="19">
        <f>VLOOKUP($K223,[1]房源明细!$B:$P,10,FALSE)</f>
        <v>205</v>
      </c>
      <c r="X223" s="19">
        <f>IF(DATEDIF(I223,$X$2,"m")&gt;12,12,DATEDIF(I223,$X$2,"m"))</f>
        <v>12</v>
      </c>
      <c r="Y223" s="19">
        <f t="shared" si="411"/>
        <v>2460</v>
      </c>
      <c r="Z223" s="35">
        <f t="shared" si="412"/>
        <v>0</v>
      </c>
      <c r="AA223" s="35">
        <f t="shared" si="413"/>
        <v>0</v>
      </c>
      <c r="AB223" s="36">
        <f t="shared" si="414"/>
        <v>21.936</v>
      </c>
      <c r="AC223" s="35">
        <f t="shared" si="415"/>
        <v>0</v>
      </c>
      <c r="AD223" s="35">
        <f t="shared" si="416"/>
        <v>21.93</v>
      </c>
      <c r="AE223" s="19">
        <f t="shared" si="417"/>
        <v>12</v>
      </c>
      <c r="AF223" s="37">
        <f t="shared" si="340"/>
        <v>263</v>
      </c>
    </row>
    <row r="224" s="2" customFormat="1" ht="14.25" spans="1:32">
      <c r="A224" s="18">
        <v>275</v>
      </c>
      <c r="B224" s="19" t="str">
        <f>VLOOKUP($K224,[1]房源明细!$B:$P,5,FALSE)</f>
        <v>余细萍</v>
      </c>
      <c r="C224" s="19" t="s">
        <v>445</v>
      </c>
      <c r="D224" s="19">
        <f>VLOOKUP($K224,[1]房源明细!$B:$P,11,FALSE)</f>
        <v>1</v>
      </c>
      <c r="E224" s="19">
        <f>VLOOKUP($K224,[1]房源明细!$B:$P,12,FALSE)</f>
        <v>0</v>
      </c>
      <c r="F224" s="19">
        <f>VLOOKUP($K224,[1]房源明细!$B:$P,13,FALSE)</f>
        <v>0</v>
      </c>
      <c r="G224" s="19">
        <f>VLOOKUP($K224,[1]房源明细!$B:$P,14,FALSE)</f>
        <v>1</v>
      </c>
      <c r="H224" s="19">
        <f>VLOOKUP($K224,[1]房源明细!$B:$P,15,FALSE)</f>
        <v>0</v>
      </c>
      <c r="I224" s="28">
        <f>VLOOKUP($K224,[1]房源明细!$B:$P,3,FALSE)</f>
        <v>43039</v>
      </c>
      <c r="J224" s="19"/>
      <c r="K224" s="29" t="s">
        <v>446</v>
      </c>
      <c r="L224" s="19">
        <f>VLOOKUP($K224,[1]房源明细!$B:$P,2,FALSE)</f>
        <v>52.4</v>
      </c>
      <c r="M224" s="19"/>
      <c r="N224" s="19">
        <f t="shared" ref="N224:Q224" si="468">E224*16</f>
        <v>0</v>
      </c>
      <c r="O224" s="19">
        <f t="shared" si="468"/>
        <v>0</v>
      </c>
      <c r="P224" s="19">
        <f t="shared" si="468"/>
        <v>16</v>
      </c>
      <c r="Q224" s="19">
        <f t="shared" si="468"/>
        <v>0</v>
      </c>
      <c r="R224" s="19">
        <f>[1]房源明细!J280</f>
        <v>4.57</v>
      </c>
      <c r="S224" s="19">
        <f t="shared" ref="S224:V224" si="469">IF($L224&gt;N224,N224,$L224)</f>
        <v>0</v>
      </c>
      <c r="T224" s="19">
        <f t="shared" si="469"/>
        <v>0</v>
      </c>
      <c r="U224" s="19">
        <f t="shared" si="469"/>
        <v>16</v>
      </c>
      <c r="V224" s="19">
        <f t="shared" si="469"/>
        <v>0</v>
      </c>
      <c r="W224" s="19">
        <f>VLOOKUP($K224,[1]房源明细!$B:$P,10,FALSE)</f>
        <v>205</v>
      </c>
      <c r="X224" s="19">
        <f>IF(DATEDIF(I224,$X$2,"m")&gt;12,12,DATEDIF(I224,$X$2,"m"))</f>
        <v>12</v>
      </c>
      <c r="Y224" s="19">
        <f t="shared" si="411"/>
        <v>2460</v>
      </c>
      <c r="Z224" s="35">
        <f t="shared" si="412"/>
        <v>0</v>
      </c>
      <c r="AA224" s="35">
        <f t="shared" si="413"/>
        <v>0</v>
      </c>
      <c r="AB224" s="36">
        <f t="shared" si="414"/>
        <v>21.936</v>
      </c>
      <c r="AC224" s="35">
        <f t="shared" si="415"/>
        <v>0</v>
      </c>
      <c r="AD224" s="35">
        <f t="shared" si="416"/>
        <v>21.93</v>
      </c>
      <c r="AE224" s="19">
        <f t="shared" si="417"/>
        <v>12</v>
      </c>
      <c r="AF224" s="37">
        <f t="shared" si="340"/>
        <v>263</v>
      </c>
    </row>
    <row r="225" s="2" customFormat="1" ht="14.25" spans="1:32">
      <c r="A225" s="18">
        <v>276</v>
      </c>
      <c r="B225" s="19" t="str">
        <f>VLOOKUP($K225,[1]房源明细!$B:$P,5,FALSE)</f>
        <v>陈锋</v>
      </c>
      <c r="C225" s="19" t="s">
        <v>447</v>
      </c>
      <c r="D225" s="19">
        <f>VLOOKUP($K225,[1]房源明细!$B:$P,11,FALSE)</f>
        <v>1</v>
      </c>
      <c r="E225" s="19">
        <f>VLOOKUP($K225,[1]房源明细!$B:$P,12,FALSE)</f>
        <v>1</v>
      </c>
      <c r="F225" s="19">
        <f>VLOOKUP($K225,[1]房源明细!$B:$P,13,FALSE)</f>
        <v>0</v>
      </c>
      <c r="G225" s="19">
        <f>VLOOKUP($K225,[1]房源明细!$B:$P,14,FALSE)</f>
        <v>0</v>
      </c>
      <c r="H225" s="19">
        <f>VLOOKUP($K225,[1]房源明细!$B:$P,15,FALSE)</f>
        <v>0</v>
      </c>
      <c r="I225" s="28">
        <f>VLOOKUP($K225,[1]房源明细!$B:$P,3,FALSE)</f>
        <v>43035</v>
      </c>
      <c r="J225" s="19"/>
      <c r="K225" s="29" t="s">
        <v>448</v>
      </c>
      <c r="L225" s="19">
        <f>VLOOKUP($K225,[1]房源明细!$B:$P,2,FALSE)</f>
        <v>52.4</v>
      </c>
      <c r="M225" s="19"/>
      <c r="N225" s="19">
        <f t="shared" ref="N225:Q225" si="470">E225*16</f>
        <v>16</v>
      </c>
      <c r="O225" s="19">
        <f t="shared" si="470"/>
        <v>0</v>
      </c>
      <c r="P225" s="19">
        <f t="shared" si="470"/>
        <v>0</v>
      </c>
      <c r="Q225" s="19">
        <f t="shared" si="470"/>
        <v>0</v>
      </c>
      <c r="R225" s="19">
        <f>[1]房源明细!J281</f>
        <v>4.57</v>
      </c>
      <c r="S225" s="19">
        <f t="shared" ref="S225:V225" si="471">IF($L225&gt;N225,N225,$L225)</f>
        <v>16</v>
      </c>
      <c r="T225" s="19">
        <f t="shared" si="471"/>
        <v>0</v>
      </c>
      <c r="U225" s="19">
        <f t="shared" si="471"/>
        <v>0</v>
      </c>
      <c r="V225" s="19">
        <f t="shared" si="471"/>
        <v>0</v>
      </c>
      <c r="W225" s="19">
        <f>VLOOKUP($K225,[1]房源明细!$B:$P,10,FALSE)</f>
        <v>193</v>
      </c>
      <c r="X225" s="19">
        <f>IF(DATEDIF(I225,$X$2,"m")&gt;12,12,DATEDIF(I225,$X$2,"m"))</f>
        <v>12</v>
      </c>
      <c r="Y225" s="19">
        <f t="shared" si="411"/>
        <v>2316</v>
      </c>
      <c r="Z225" s="35">
        <f t="shared" si="412"/>
        <v>65.808</v>
      </c>
      <c r="AA225" s="35">
        <f t="shared" si="413"/>
        <v>0</v>
      </c>
      <c r="AB225" s="36">
        <f t="shared" si="414"/>
        <v>0</v>
      </c>
      <c r="AC225" s="35">
        <f t="shared" si="415"/>
        <v>0</v>
      </c>
      <c r="AD225" s="35">
        <f t="shared" si="416"/>
        <v>65.8</v>
      </c>
      <c r="AE225" s="19">
        <f t="shared" si="417"/>
        <v>12</v>
      </c>
      <c r="AF225" s="37">
        <f t="shared" si="340"/>
        <v>789</v>
      </c>
    </row>
    <row r="226" s="2" customFormat="1" ht="14.25" spans="1:32">
      <c r="A226" s="18">
        <v>277</v>
      </c>
      <c r="B226" s="19" t="str">
        <f>VLOOKUP($K226,[1]房源明细!$B:$P,5,FALSE)</f>
        <v>方桂珍</v>
      </c>
      <c r="C226" s="19" t="s">
        <v>449</v>
      </c>
      <c r="D226" s="19">
        <f>VLOOKUP($K226,[1]房源明细!$B:$P,11,FALSE)</f>
        <v>1</v>
      </c>
      <c r="E226" s="19">
        <f>VLOOKUP($K226,[1]房源明细!$B:$P,12,FALSE)</f>
        <v>0</v>
      </c>
      <c r="F226" s="19">
        <f>VLOOKUP($K226,[1]房源明细!$B:$P,13,FALSE)</f>
        <v>0</v>
      </c>
      <c r="G226" s="19">
        <f>VLOOKUP($K226,[1]房源明细!$B:$P,14,FALSE)</f>
        <v>1</v>
      </c>
      <c r="H226" s="19">
        <f>VLOOKUP($K226,[1]房源明细!$B:$P,15,FALSE)</f>
        <v>0</v>
      </c>
      <c r="I226" s="28">
        <f>VLOOKUP($K226,[1]房源明细!$B:$P,3,FALSE)</f>
        <v>43119</v>
      </c>
      <c r="J226" s="19"/>
      <c r="K226" s="29" t="s">
        <v>450</v>
      </c>
      <c r="L226" s="19">
        <f>VLOOKUP($K226,[1]房源明细!$B:$P,2,FALSE)</f>
        <v>47.33</v>
      </c>
      <c r="M226" s="19"/>
      <c r="N226" s="19">
        <f t="shared" ref="N226:Q226" si="472">E226*16</f>
        <v>0</v>
      </c>
      <c r="O226" s="19">
        <f t="shared" si="472"/>
        <v>0</v>
      </c>
      <c r="P226" s="19">
        <f t="shared" si="472"/>
        <v>16</v>
      </c>
      <c r="Q226" s="19">
        <f t="shared" si="472"/>
        <v>0</v>
      </c>
      <c r="R226" s="19">
        <f>[1]房源明细!J282</f>
        <v>4.57</v>
      </c>
      <c r="S226" s="19">
        <f t="shared" ref="S226:V226" si="473">IF($L226&gt;N226,N226,$L226)</f>
        <v>0</v>
      </c>
      <c r="T226" s="19">
        <f t="shared" si="473"/>
        <v>0</v>
      </c>
      <c r="U226" s="19">
        <f t="shared" si="473"/>
        <v>16</v>
      </c>
      <c r="V226" s="19">
        <f t="shared" si="473"/>
        <v>0</v>
      </c>
      <c r="W226" s="19">
        <f>VLOOKUP($K226,[1]房源明细!$B:$P,10,FALSE)</f>
        <v>175</v>
      </c>
      <c r="X226" s="19">
        <f>IF(DATEDIF(I226,$X$2,"m")&gt;12,12,DATEDIF(I226,$X$2,"m"))</f>
        <v>12</v>
      </c>
      <c r="Y226" s="19">
        <f t="shared" si="411"/>
        <v>2100</v>
      </c>
      <c r="Z226" s="35">
        <f t="shared" si="412"/>
        <v>0</v>
      </c>
      <c r="AA226" s="35">
        <f t="shared" si="413"/>
        <v>0</v>
      </c>
      <c r="AB226" s="36">
        <f t="shared" si="414"/>
        <v>21.936</v>
      </c>
      <c r="AC226" s="35">
        <f t="shared" si="415"/>
        <v>0</v>
      </c>
      <c r="AD226" s="35">
        <f t="shared" si="416"/>
        <v>21.93</v>
      </c>
      <c r="AE226" s="19">
        <f t="shared" si="417"/>
        <v>12</v>
      </c>
      <c r="AF226" s="37">
        <f t="shared" si="340"/>
        <v>263</v>
      </c>
    </row>
    <row r="227" s="2" customFormat="1" ht="14.25" spans="1:32">
      <c r="A227" s="18">
        <v>278</v>
      </c>
      <c r="B227" s="19" t="str">
        <f>VLOOKUP($K227,[1]房源明细!$B:$P,5,FALSE)</f>
        <v>熊英</v>
      </c>
      <c r="C227" s="19" t="s">
        <v>451</v>
      </c>
      <c r="D227" s="19">
        <f>VLOOKUP($K227,[1]房源明细!$B:$P,11,FALSE)</f>
        <v>1</v>
      </c>
      <c r="E227" s="19">
        <f>VLOOKUP($K227,[1]房源明细!$B:$P,12,FALSE)</f>
        <v>0</v>
      </c>
      <c r="F227" s="19">
        <f>VLOOKUP($K227,[1]房源明细!$B:$P,13,FALSE)</f>
        <v>0</v>
      </c>
      <c r="G227" s="19">
        <f>VLOOKUP($K227,[1]房源明细!$B:$P,14,FALSE)</f>
        <v>1</v>
      </c>
      <c r="H227" s="19">
        <f>VLOOKUP($K227,[1]房源明细!$B:$P,15,FALSE)</f>
        <v>0</v>
      </c>
      <c r="I227" s="28">
        <f>VLOOKUP($K227,[1]房源明细!$B:$P,3,FALSE)</f>
        <v>43119</v>
      </c>
      <c r="J227" s="19"/>
      <c r="K227" s="29" t="s">
        <v>452</v>
      </c>
      <c r="L227" s="19">
        <f>VLOOKUP($K227,[1]房源明细!$B:$P,2,FALSE)</f>
        <v>47.33</v>
      </c>
      <c r="M227" s="19"/>
      <c r="N227" s="19">
        <f t="shared" ref="N227:Q227" si="474">E227*16</f>
        <v>0</v>
      </c>
      <c r="O227" s="19">
        <f t="shared" si="474"/>
        <v>0</v>
      </c>
      <c r="P227" s="19">
        <f t="shared" si="474"/>
        <v>16</v>
      </c>
      <c r="Q227" s="19">
        <f t="shared" si="474"/>
        <v>0</v>
      </c>
      <c r="R227" s="19">
        <f>[1]房源明细!J283</f>
        <v>4.57</v>
      </c>
      <c r="S227" s="19">
        <f t="shared" ref="S227:V227" si="475">IF($L227&gt;N227,N227,$L227)</f>
        <v>0</v>
      </c>
      <c r="T227" s="19">
        <f t="shared" si="475"/>
        <v>0</v>
      </c>
      <c r="U227" s="19">
        <f t="shared" si="475"/>
        <v>16</v>
      </c>
      <c r="V227" s="19">
        <f t="shared" si="475"/>
        <v>0</v>
      </c>
      <c r="W227" s="19">
        <f>VLOOKUP($K227,[1]房源明细!$B:$P,10,FALSE)</f>
        <v>175</v>
      </c>
      <c r="X227" s="19">
        <f>IF(DATEDIF(I227,$X$2,"m")&gt;12,12,DATEDIF(I227,$X$2,"m"))</f>
        <v>12</v>
      </c>
      <c r="Y227" s="19">
        <f t="shared" si="411"/>
        <v>2100</v>
      </c>
      <c r="Z227" s="35">
        <f t="shared" si="412"/>
        <v>0</v>
      </c>
      <c r="AA227" s="35">
        <f t="shared" si="413"/>
        <v>0</v>
      </c>
      <c r="AB227" s="36">
        <f t="shared" si="414"/>
        <v>21.936</v>
      </c>
      <c r="AC227" s="35">
        <f t="shared" si="415"/>
        <v>0</v>
      </c>
      <c r="AD227" s="35">
        <f t="shared" si="416"/>
        <v>21.93</v>
      </c>
      <c r="AE227" s="19">
        <f t="shared" si="417"/>
        <v>12</v>
      </c>
      <c r="AF227" s="37">
        <f t="shared" ref="AF227:AF237" si="476">IF(AD227*AE227&gt;Y227,Y227,TRUNC(AD227*AE227,0))</f>
        <v>263</v>
      </c>
    </row>
    <row r="228" s="2" customFormat="1" ht="14.25" spans="1:32">
      <c r="A228" s="18">
        <v>279</v>
      </c>
      <c r="B228" s="19" t="str">
        <f>VLOOKUP($K228,[1]房源明细!$B:$P,5,FALSE)</f>
        <v>郑美林</v>
      </c>
      <c r="C228" s="19" t="s">
        <v>453</v>
      </c>
      <c r="D228" s="19">
        <f>VLOOKUP($K228,[1]房源明细!$B:$P,11,FALSE)</f>
        <v>2</v>
      </c>
      <c r="E228" s="19">
        <f>VLOOKUP($K228,[1]房源明细!$B:$P,12,FALSE)</f>
        <v>0</v>
      </c>
      <c r="F228" s="19">
        <f>VLOOKUP($K228,[1]房源明细!$B:$P,13,FALSE)</f>
        <v>0</v>
      </c>
      <c r="G228" s="19">
        <f>VLOOKUP($K228,[1]房源明细!$B:$P,14,FALSE)</f>
        <v>2</v>
      </c>
      <c r="H228" s="19">
        <f>VLOOKUP($K228,[1]房源明细!$B:$P,15,FALSE)</f>
        <v>0</v>
      </c>
      <c r="I228" s="28">
        <f>VLOOKUP($K228,[1]房源明细!$B:$P,3,FALSE)</f>
        <v>43125</v>
      </c>
      <c r="J228" s="19"/>
      <c r="K228" s="29" t="s">
        <v>454</v>
      </c>
      <c r="L228" s="19">
        <f>VLOOKUP($K228,[1]房源明细!$B:$P,2,FALSE)</f>
        <v>52.4</v>
      </c>
      <c r="M228" s="19"/>
      <c r="N228" s="19">
        <f t="shared" ref="N228:Q228" si="477">E228*16</f>
        <v>0</v>
      </c>
      <c r="O228" s="19">
        <f t="shared" si="477"/>
        <v>0</v>
      </c>
      <c r="P228" s="19">
        <f t="shared" si="477"/>
        <v>32</v>
      </c>
      <c r="Q228" s="19">
        <f t="shared" si="477"/>
        <v>0</v>
      </c>
      <c r="R228" s="19">
        <f>[1]房源明细!J284</f>
        <v>4.57</v>
      </c>
      <c r="S228" s="19">
        <f t="shared" ref="S228:V228" si="478">IF($L228&gt;N228,N228,$L228)</f>
        <v>0</v>
      </c>
      <c r="T228" s="19">
        <f t="shared" si="478"/>
        <v>0</v>
      </c>
      <c r="U228" s="19">
        <f t="shared" si="478"/>
        <v>32</v>
      </c>
      <c r="V228" s="19">
        <f t="shared" si="478"/>
        <v>0</v>
      </c>
      <c r="W228" s="19">
        <f>VLOOKUP($K228,[1]房源明细!$B:$P,10,FALSE)</f>
        <v>193</v>
      </c>
      <c r="X228" s="19">
        <f>IF(DATEDIF(I228,$X$2,"m")&gt;12,12,DATEDIF(I228,$X$2,"m"))</f>
        <v>12</v>
      </c>
      <c r="Y228" s="19">
        <f t="shared" si="411"/>
        <v>2316</v>
      </c>
      <c r="Z228" s="35">
        <f t="shared" si="412"/>
        <v>0</v>
      </c>
      <c r="AA228" s="35">
        <f t="shared" si="413"/>
        <v>0</v>
      </c>
      <c r="AB228" s="36">
        <f t="shared" si="414"/>
        <v>43.872</v>
      </c>
      <c r="AC228" s="35">
        <f t="shared" si="415"/>
        <v>0</v>
      </c>
      <c r="AD228" s="35">
        <f t="shared" si="416"/>
        <v>43.87</v>
      </c>
      <c r="AE228" s="19">
        <f t="shared" si="417"/>
        <v>12</v>
      </c>
      <c r="AF228" s="37">
        <f t="shared" si="476"/>
        <v>526</v>
      </c>
    </row>
    <row r="229" s="2" customFormat="1" ht="14.25" spans="1:32">
      <c r="A229" s="18">
        <v>280</v>
      </c>
      <c r="B229" s="19" t="str">
        <f>VLOOKUP($K229,[1]房源明细!$B:$P,5,FALSE)</f>
        <v>刘英</v>
      </c>
      <c r="C229" s="19" t="s">
        <v>455</v>
      </c>
      <c r="D229" s="19">
        <f>VLOOKUP($K229,[1]房源明细!$B:$P,11,FALSE)</f>
        <v>3</v>
      </c>
      <c r="E229" s="19">
        <f>VLOOKUP($K229,[1]房源明细!$B:$P,12,FALSE)</f>
        <v>0</v>
      </c>
      <c r="F229" s="19">
        <f>VLOOKUP($K229,[1]房源明细!$B:$P,13,FALSE)</f>
        <v>0</v>
      </c>
      <c r="G229" s="19">
        <f>VLOOKUP($K229,[1]房源明细!$B:$P,14,FALSE)</f>
        <v>3</v>
      </c>
      <c r="H229" s="19">
        <f>VLOOKUP($K229,[1]房源明细!$B:$P,15,FALSE)</f>
        <v>0</v>
      </c>
      <c r="I229" s="28">
        <f>VLOOKUP($K229,[1]房源明细!$B:$P,3,FALSE)</f>
        <v>43306</v>
      </c>
      <c r="J229" s="19"/>
      <c r="K229" s="29" t="s">
        <v>456</v>
      </c>
      <c r="L229" s="19">
        <f>VLOOKUP($K229,[1]房源明细!$B:$P,2,FALSE)</f>
        <v>52.93</v>
      </c>
      <c r="M229" s="19"/>
      <c r="N229" s="19">
        <f t="shared" ref="N229:Q229" si="479">E229*16</f>
        <v>0</v>
      </c>
      <c r="O229" s="19">
        <f t="shared" si="479"/>
        <v>0</v>
      </c>
      <c r="P229" s="19">
        <f t="shared" si="479"/>
        <v>48</v>
      </c>
      <c r="Q229" s="19">
        <f t="shared" si="479"/>
        <v>0</v>
      </c>
      <c r="R229" s="19">
        <f>[1]房源明细!J285</f>
        <v>4.57</v>
      </c>
      <c r="S229" s="19">
        <f t="shared" ref="S229:V229" si="480">IF($L229&gt;N229,N229,$L229)</f>
        <v>0</v>
      </c>
      <c r="T229" s="19">
        <f t="shared" si="480"/>
        <v>0</v>
      </c>
      <c r="U229" s="19">
        <f t="shared" si="480"/>
        <v>48</v>
      </c>
      <c r="V229" s="19">
        <f t="shared" si="480"/>
        <v>0</v>
      </c>
      <c r="W229" s="19">
        <f>VLOOKUP($K229,[1]房源明细!$B:$P,10,FALSE)</f>
        <v>195</v>
      </c>
      <c r="X229" s="19">
        <f>IF(DATEDIF(I229,$X$2,"m")&gt;12,12,DATEDIF(I229,$X$2,"m"))</f>
        <v>12</v>
      </c>
      <c r="Y229" s="19">
        <f t="shared" si="411"/>
        <v>2340</v>
      </c>
      <c r="Z229" s="35">
        <f t="shared" si="412"/>
        <v>0</v>
      </c>
      <c r="AA229" s="35">
        <f t="shared" si="413"/>
        <v>0</v>
      </c>
      <c r="AB229" s="36">
        <f t="shared" si="414"/>
        <v>65.808</v>
      </c>
      <c r="AC229" s="35">
        <f t="shared" si="415"/>
        <v>0</v>
      </c>
      <c r="AD229" s="35">
        <f t="shared" si="416"/>
        <v>65.8</v>
      </c>
      <c r="AE229" s="19">
        <f t="shared" si="417"/>
        <v>12</v>
      </c>
      <c r="AF229" s="37">
        <f t="shared" si="476"/>
        <v>789</v>
      </c>
    </row>
    <row r="230" s="2" customFormat="1" ht="14.25" spans="1:32">
      <c r="A230" s="18">
        <v>281</v>
      </c>
      <c r="B230" s="19" t="str">
        <f>VLOOKUP($K230,[1]房源明细!$B:$P,5,FALSE)</f>
        <v>朱祖福</v>
      </c>
      <c r="C230" s="19" t="s">
        <v>457</v>
      </c>
      <c r="D230" s="19">
        <f>VLOOKUP($K230,[1]房源明细!$B:$P,11,FALSE)</f>
        <v>2</v>
      </c>
      <c r="E230" s="19">
        <f>VLOOKUP($K230,[1]房源明细!$B:$P,12,FALSE)</f>
        <v>0</v>
      </c>
      <c r="F230" s="19">
        <f>VLOOKUP($K230,[1]房源明细!$B:$P,13,FALSE)</f>
        <v>0</v>
      </c>
      <c r="G230" s="19">
        <f>VLOOKUP($K230,[1]房源明细!$B:$P,14,FALSE)</f>
        <v>2</v>
      </c>
      <c r="H230" s="19">
        <f>VLOOKUP($K230,[1]房源明细!$B:$P,15,FALSE)</f>
        <v>0</v>
      </c>
      <c r="I230" s="28">
        <f>VLOOKUP($K230,[1]房源明细!$B:$P,3,FALSE)</f>
        <v>42928</v>
      </c>
      <c r="J230" s="19"/>
      <c r="K230" s="29" t="s">
        <v>458</v>
      </c>
      <c r="L230" s="19">
        <f>VLOOKUP($K230,[1]房源明细!$B:$P,2,FALSE)</f>
        <v>47.87</v>
      </c>
      <c r="M230" s="19"/>
      <c r="N230" s="19">
        <f t="shared" ref="N230:Q230" si="481">E230*16</f>
        <v>0</v>
      </c>
      <c r="O230" s="19">
        <f t="shared" si="481"/>
        <v>0</v>
      </c>
      <c r="P230" s="19">
        <f t="shared" si="481"/>
        <v>32</v>
      </c>
      <c r="Q230" s="19">
        <f t="shared" si="481"/>
        <v>0</v>
      </c>
      <c r="R230" s="19">
        <f>[1]房源明细!J286</f>
        <v>4.57</v>
      </c>
      <c r="S230" s="19">
        <f t="shared" ref="S230:V230" si="482">IF($L230&gt;N230,N230,$L230)</f>
        <v>0</v>
      </c>
      <c r="T230" s="19">
        <f t="shared" si="482"/>
        <v>0</v>
      </c>
      <c r="U230" s="19">
        <f t="shared" si="482"/>
        <v>32</v>
      </c>
      <c r="V230" s="19">
        <f t="shared" si="482"/>
        <v>0</v>
      </c>
      <c r="W230" s="19">
        <f>VLOOKUP($K230,[1]房源明细!$B:$P,10,FALSE)</f>
        <v>177</v>
      </c>
      <c r="X230" s="19">
        <f>IF(DATEDIF(I230,$X$2,"m")&gt;12,12,DATEDIF(I230,$X$2,"m"))</f>
        <v>12</v>
      </c>
      <c r="Y230" s="19">
        <f t="shared" si="411"/>
        <v>2124</v>
      </c>
      <c r="Z230" s="35">
        <f t="shared" si="412"/>
        <v>0</v>
      </c>
      <c r="AA230" s="35">
        <f t="shared" si="413"/>
        <v>0</v>
      </c>
      <c r="AB230" s="36">
        <f t="shared" si="414"/>
        <v>43.872</v>
      </c>
      <c r="AC230" s="35">
        <f t="shared" si="415"/>
        <v>0</v>
      </c>
      <c r="AD230" s="35">
        <f t="shared" si="416"/>
        <v>43.87</v>
      </c>
      <c r="AE230" s="19">
        <f t="shared" si="417"/>
        <v>12</v>
      </c>
      <c r="AF230" s="37">
        <f t="shared" si="476"/>
        <v>526</v>
      </c>
    </row>
    <row r="231" s="2" customFormat="1" ht="14.25" spans="1:32">
      <c r="A231" s="18">
        <v>282</v>
      </c>
      <c r="B231" s="19" t="str">
        <f>VLOOKUP($K231,[1]房源明细!$B:$P,5,FALSE)</f>
        <v>张桂菊</v>
      </c>
      <c r="C231" s="19" t="s">
        <v>459</v>
      </c>
      <c r="D231" s="19">
        <f>VLOOKUP($K231,[1]房源明细!$B:$P,11,FALSE)</f>
        <v>1</v>
      </c>
      <c r="E231" s="19">
        <f>VLOOKUP($K231,[1]房源明细!$B:$P,12,FALSE)</f>
        <v>0</v>
      </c>
      <c r="F231" s="19">
        <f>VLOOKUP($K231,[1]房源明细!$B:$P,13,FALSE)</f>
        <v>0</v>
      </c>
      <c r="G231" s="19">
        <f>VLOOKUP($K231,[1]房源明细!$B:$P,14,FALSE)</f>
        <v>1</v>
      </c>
      <c r="H231" s="19">
        <f>VLOOKUP($K231,[1]房源明细!$B:$P,15,FALSE)</f>
        <v>0</v>
      </c>
      <c r="I231" s="28">
        <f>VLOOKUP($K231,[1]房源明细!$B:$P,3,FALSE)</f>
        <v>43122</v>
      </c>
      <c r="J231" s="19"/>
      <c r="K231" s="29" t="s">
        <v>460</v>
      </c>
      <c r="L231" s="19">
        <f>VLOOKUP($K231,[1]房源明细!$B:$P,2,FALSE)</f>
        <v>47.87</v>
      </c>
      <c r="M231" s="19"/>
      <c r="N231" s="19">
        <f t="shared" ref="N231:Q231" si="483">E231*16</f>
        <v>0</v>
      </c>
      <c r="O231" s="19">
        <f t="shared" si="483"/>
        <v>0</v>
      </c>
      <c r="P231" s="19">
        <f t="shared" si="483"/>
        <v>16</v>
      </c>
      <c r="Q231" s="19">
        <f t="shared" si="483"/>
        <v>0</v>
      </c>
      <c r="R231" s="19">
        <f>[1]房源明细!J287</f>
        <v>4.57</v>
      </c>
      <c r="S231" s="19">
        <f t="shared" ref="S231:V231" si="484">IF($L231&gt;N231,N231,$L231)</f>
        <v>0</v>
      </c>
      <c r="T231" s="19">
        <f t="shared" si="484"/>
        <v>0</v>
      </c>
      <c r="U231" s="19">
        <f t="shared" si="484"/>
        <v>16</v>
      </c>
      <c r="V231" s="19">
        <f t="shared" si="484"/>
        <v>0</v>
      </c>
      <c r="W231" s="19">
        <f>VLOOKUP($K231,[1]房源明细!$B:$P,10,FALSE)</f>
        <v>177</v>
      </c>
      <c r="X231" s="19">
        <f>IF(DATEDIF(I231,$X$2,"m")&gt;12,12,DATEDIF(I231,$X$2,"m"))</f>
        <v>12</v>
      </c>
      <c r="Y231" s="19">
        <f t="shared" si="411"/>
        <v>2124</v>
      </c>
      <c r="Z231" s="35">
        <f t="shared" si="412"/>
        <v>0</v>
      </c>
      <c r="AA231" s="35">
        <f t="shared" si="413"/>
        <v>0</v>
      </c>
      <c r="AB231" s="36">
        <f t="shared" si="414"/>
        <v>21.936</v>
      </c>
      <c r="AC231" s="35">
        <f t="shared" si="415"/>
        <v>0</v>
      </c>
      <c r="AD231" s="35">
        <f t="shared" si="416"/>
        <v>21.93</v>
      </c>
      <c r="AE231" s="19">
        <f t="shared" si="417"/>
        <v>12</v>
      </c>
      <c r="AF231" s="37">
        <f t="shared" si="476"/>
        <v>263</v>
      </c>
    </row>
    <row r="232" s="2" customFormat="1" ht="14.25" spans="1:32">
      <c r="A232" s="18">
        <v>283</v>
      </c>
      <c r="B232" s="19" t="str">
        <f>VLOOKUP($K232,[1]房源明细!$B:$P,5,FALSE)</f>
        <v>张玉兰</v>
      </c>
      <c r="C232" s="19" t="s">
        <v>461</v>
      </c>
      <c r="D232" s="19">
        <f>VLOOKUP($K232,[1]房源明细!$B:$P,11,FALSE)</f>
        <v>1</v>
      </c>
      <c r="E232" s="19">
        <f>VLOOKUP($K232,[1]房源明细!$B:$P,12,FALSE)</f>
        <v>0</v>
      </c>
      <c r="F232" s="19">
        <f>VLOOKUP($K232,[1]房源明细!$B:$P,13,FALSE)</f>
        <v>0</v>
      </c>
      <c r="G232" s="19">
        <f>VLOOKUP($K232,[1]房源明细!$B:$P,14,FALSE)</f>
        <v>1</v>
      </c>
      <c r="H232" s="19">
        <f>VLOOKUP($K232,[1]房源明细!$B:$P,15,FALSE)</f>
        <v>0</v>
      </c>
      <c r="I232" s="28">
        <f>VLOOKUP($K232,[1]房源明细!$B:$P,3,FALSE)</f>
        <v>43034</v>
      </c>
      <c r="J232" s="19"/>
      <c r="K232" s="29" t="s">
        <v>462</v>
      </c>
      <c r="L232" s="19">
        <f>VLOOKUP($K232,[1]房源明细!$B:$P,2,FALSE)</f>
        <v>52.93</v>
      </c>
      <c r="M232" s="19"/>
      <c r="N232" s="19">
        <f t="shared" ref="N232:Q232" si="485">E232*16</f>
        <v>0</v>
      </c>
      <c r="O232" s="19">
        <f t="shared" si="485"/>
        <v>0</v>
      </c>
      <c r="P232" s="19">
        <f t="shared" si="485"/>
        <v>16</v>
      </c>
      <c r="Q232" s="19">
        <f t="shared" si="485"/>
        <v>0</v>
      </c>
      <c r="R232" s="19">
        <f>[1]房源明细!J288</f>
        <v>4.57</v>
      </c>
      <c r="S232" s="19">
        <f t="shared" ref="S232:V232" si="486">IF($L232&gt;N232,N232,$L232)</f>
        <v>0</v>
      </c>
      <c r="T232" s="19">
        <f t="shared" si="486"/>
        <v>0</v>
      </c>
      <c r="U232" s="19">
        <f t="shared" si="486"/>
        <v>16</v>
      </c>
      <c r="V232" s="19">
        <f t="shared" si="486"/>
        <v>0</v>
      </c>
      <c r="W232" s="19">
        <f>VLOOKUP($K232,[1]房源明细!$B:$P,10,FALSE)</f>
        <v>195</v>
      </c>
      <c r="X232" s="19">
        <f>IF(DATEDIF(I232,$X$2,"m")&gt;12,12,DATEDIF(I232,$X$2,"m"))</f>
        <v>12</v>
      </c>
      <c r="Y232" s="19">
        <f t="shared" si="411"/>
        <v>2340</v>
      </c>
      <c r="Z232" s="35">
        <f t="shared" si="412"/>
        <v>0</v>
      </c>
      <c r="AA232" s="35">
        <f t="shared" si="413"/>
        <v>0</v>
      </c>
      <c r="AB232" s="36">
        <f t="shared" si="414"/>
        <v>21.936</v>
      </c>
      <c r="AC232" s="35">
        <f t="shared" si="415"/>
        <v>0</v>
      </c>
      <c r="AD232" s="35">
        <f t="shared" si="416"/>
        <v>21.93</v>
      </c>
      <c r="AE232" s="19">
        <f t="shared" si="417"/>
        <v>12</v>
      </c>
      <c r="AF232" s="37">
        <f t="shared" si="476"/>
        <v>263</v>
      </c>
    </row>
    <row r="233" s="2" customFormat="1" ht="14.25" spans="1:32">
      <c r="A233" s="38">
        <v>284</v>
      </c>
      <c r="B233" s="19" t="str">
        <f>VLOOKUP($K233,[1]房源明细!$B:$P,5,FALSE)</f>
        <v>周芝</v>
      </c>
      <c r="C233" s="19" t="s">
        <v>463</v>
      </c>
      <c r="D233" s="19">
        <f>VLOOKUP($K233,[1]房源明细!$B:$P,11,FALSE)</f>
        <v>1</v>
      </c>
      <c r="E233" s="19">
        <f>VLOOKUP($K233,[1]房源明细!$B:$P,12,FALSE)</f>
        <v>0</v>
      </c>
      <c r="F233" s="19">
        <f>VLOOKUP($K233,[1]房源明细!$B:$P,13,FALSE)</f>
        <v>0</v>
      </c>
      <c r="G233" s="19">
        <f>VLOOKUP($K233,[1]房源明细!$B:$P,14,FALSE)</f>
        <v>1</v>
      </c>
      <c r="H233" s="19">
        <f>VLOOKUP($K233,[1]房源明细!$B:$P,15,FALSE)</f>
        <v>0</v>
      </c>
      <c r="I233" s="28">
        <f>VLOOKUP($K233,[1]房源明细!$B:$P,3,FALSE)</f>
        <v>43647</v>
      </c>
      <c r="J233" s="19"/>
      <c r="K233" s="29" t="s">
        <v>464</v>
      </c>
      <c r="L233" s="19">
        <f>VLOOKUP($K233,[1]房源明细!$B:$P,2,FALSE)</f>
        <v>52.93</v>
      </c>
      <c r="M233" s="19"/>
      <c r="N233" s="19">
        <f t="shared" ref="N233:Q233" si="487">E233*16</f>
        <v>0</v>
      </c>
      <c r="O233" s="19">
        <f t="shared" si="487"/>
        <v>0</v>
      </c>
      <c r="P233" s="19">
        <f t="shared" si="487"/>
        <v>16</v>
      </c>
      <c r="Q233" s="19">
        <f t="shared" si="487"/>
        <v>0</v>
      </c>
      <c r="R233" s="19">
        <f>[1]房源明细!J289</f>
        <v>4.57</v>
      </c>
      <c r="S233" s="19">
        <f t="shared" ref="S233:V233" si="488">IF($L233&gt;N233,N233,$L233)</f>
        <v>0</v>
      </c>
      <c r="T233" s="19">
        <f t="shared" si="488"/>
        <v>0</v>
      </c>
      <c r="U233" s="19">
        <f t="shared" si="488"/>
        <v>16</v>
      </c>
      <c r="V233" s="19">
        <f t="shared" si="488"/>
        <v>0</v>
      </c>
      <c r="W233" s="19">
        <f>VLOOKUP($K233,[1]房源明细!$B:$P,10,FALSE)</f>
        <v>197</v>
      </c>
      <c r="X233" s="19">
        <f>IF(DATEDIF(I233,$X$2,"m")&gt;12,12,DATEDIF(I233,$X$2,"m"))</f>
        <v>12</v>
      </c>
      <c r="Y233" s="19">
        <f t="shared" si="411"/>
        <v>2364</v>
      </c>
      <c r="Z233" s="35">
        <f t="shared" si="412"/>
        <v>0</v>
      </c>
      <c r="AA233" s="35">
        <f t="shared" si="413"/>
        <v>0</v>
      </c>
      <c r="AB233" s="36">
        <f t="shared" si="414"/>
        <v>21.936</v>
      </c>
      <c r="AC233" s="35">
        <f t="shared" si="415"/>
        <v>0</v>
      </c>
      <c r="AD233" s="35">
        <f t="shared" si="416"/>
        <v>21.93</v>
      </c>
      <c r="AE233" s="19">
        <f t="shared" si="417"/>
        <v>12</v>
      </c>
      <c r="AF233" s="37">
        <f t="shared" si="476"/>
        <v>263</v>
      </c>
    </row>
    <row r="234" s="2" customFormat="1" ht="14.25" spans="1:32">
      <c r="A234" s="18">
        <v>286</v>
      </c>
      <c r="B234" s="19" t="str">
        <f>VLOOKUP($K234,[1]房源明细!$B:$P,5,FALSE)</f>
        <v>张文华</v>
      </c>
      <c r="C234" s="19" t="s">
        <v>56</v>
      </c>
      <c r="D234" s="19">
        <f>VLOOKUP($K234,[1]房源明细!$B:$P,11,FALSE)</f>
        <v>1</v>
      </c>
      <c r="E234" s="19">
        <f>VLOOKUP($K234,[1]房源明细!$B:$P,12,FALSE)</f>
        <v>0</v>
      </c>
      <c r="F234" s="19">
        <f>VLOOKUP($K234,[1]房源明细!$B:$P,13,FALSE)</f>
        <v>0</v>
      </c>
      <c r="G234" s="19">
        <f>VLOOKUP($K234,[1]房源明细!$B:$P,14,FALSE)</f>
        <v>1</v>
      </c>
      <c r="H234" s="19">
        <f>VLOOKUP($K234,[1]房源明细!$B:$P,15,FALSE)</f>
        <v>0</v>
      </c>
      <c r="I234" s="28">
        <f>VLOOKUP($K234,[1]房源明细!$B:$P,3,FALSE)</f>
        <v>43119</v>
      </c>
      <c r="J234" s="19"/>
      <c r="K234" s="29" t="s">
        <v>465</v>
      </c>
      <c r="L234" s="19">
        <f>VLOOKUP($K234,[1]房源明细!$B:$P,2,FALSE)</f>
        <v>47.87</v>
      </c>
      <c r="M234" s="19"/>
      <c r="N234" s="19">
        <f t="shared" ref="N234:Q234" si="489">E234*16</f>
        <v>0</v>
      </c>
      <c r="O234" s="19">
        <f t="shared" si="489"/>
        <v>0</v>
      </c>
      <c r="P234" s="19">
        <f t="shared" si="489"/>
        <v>16</v>
      </c>
      <c r="Q234" s="19">
        <f t="shared" si="489"/>
        <v>0</v>
      </c>
      <c r="R234" s="19">
        <f>[1]房源明细!J291</f>
        <v>4.57</v>
      </c>
      <c r="S234" s="19">
        <f t="shared" ref="S234:V234" si="490">IF($L234&gt;N234,N234,$L234)</f>
        <v>0</v>
      </c>
      <c r="T234" s="19">
        <f t="shared" si="490"/>
        <v>0</v>
      </c>
      <c r="U234" s="19">
        <f t="shared" si="490"/>
        <v>16</v>
      </c>
      <c r="V234" s="19">
        <f t="shared" si="490"/>
        <v>0</v>
      </c>
      <c r="W234" s="19">
        <f>VLOOKUP($K234,[1]房源明细!$B:$P,10,FALSE)</f>
        <v>178</v>
      </c>
      <c r="X234" s="19">
        <f>IF(DATEDIF(I234,$X$2,"m")&gt;12,12,DATEDIF(I234,$X$2,"m"))</f>
        <v>12</v>
      </c>
      <c r="Y234" s="19">
        <f t="shared" si="411"/>
        <v>2136</v>
      </c>
      <c r="Z234" s="35">
        <f t="shared" si="412"/>
        <v>0</v>
      </c>
      <c r="AA234" s="35">
        <f t="shared" si="413"/>
        <v>0</v>
      </c>
      <c r="AB234" s="36">
        <f t="shared" si="414"/>
        <v>21.936</v>
      </c>
      <c r="AC234" s="35">
        <f t="shared" si="415"/>
        <v>0</v>
      </c>
      <c r="AD234" s="35">
        <f t="shared" si="416"/>
        <v>21.93</v>
      </c>
      <c r="AE234" s="19">
        <f t="shared" si="417"/>
        <v>12</v>
      </c>
      <c r="AF234" s="37">
        <f t="shared" si="476"/>
        <v>263</v>
      </c>
    </row>
    <row r="235" s="2" customFormat="1" ht="14.25" spans="1:32">
      <c r="A235" s="38">
        <v>288</v>
      </c>
      <c r="B235" s="19" t="str">
        <f>VLOOKUP($K235,[1]房源明细!$B:$P,5,FALSE)</f>
        <v>吴超杰</v>
      </c>
      <c r="C235" s="19" t="s">
        <v>466</v>
      </c>
      <c r="D235" s="19">
        <f>VLOOKUP($K235,[1]房源明细!$B:$P,11,FALSE)</f>
        <v>3</v>
      </c>
      <c r="E235" s="19">
        <f>VLOOKUP($K235,[1]房源明细!$B:$P,12,FALSE)</f>
        <v>0</v>
      </c>
      <c r="F235" s="19">
        <f>VLOOKUP($K235,[1]房源明细!$B:$P,13,FALSE)</f>
        <v>0</v>
      </c>
      <c r="G235" s="19">
        <f>VLOOKUP($K235,[1]房源明细!$B:$P,14,FALSE)</f>
        <v>3</v>
      </c>
      <c r="H235" s="19">
        <f>VLOOKUP($K235,[1]房源明细!$B:$P,15,FALSE)</f>
        <v>0</v>
      </c>
      <c r="I235" s="28">
        <f>VLOOKUP($K235,[1]房源明细!$B:$P,3,FALSE)</f>
        <v>43102</v>
      </c>
      <c r="J235" s="19"/>
      <c r="K235" s="29" t="s">
        <v>467</v>
      </c>
      <c r="L235" s="19">
        <f>VLOOKUP($K235,[1]房源明细!$B:$P,2,FALSE)</f>
        <v>52.93</v>
      </c>
      <c r="M235" s="19"/>
      <c r="N235" s="19">
        <f t="shared" ref="N235:Q235" si="491">E235*16</f>
        <v>0</v>
      </c>
      <c r="O235" s="19">
        <f t="shared" si="491"/>
        <v>0</v>
      </c>
      <c r="P235" s="19">
        <f t="shared" si="491"/>
        <v>48</v>
      </c>
      <c r="Q235" s="19">
        <f t="shared" si="491"/>
        <v>0</v>
      </c>
      <c r="R235" s="19">
        <f>[1]房源明细!J293</f>
        <v>4.57</v>
      </c>
      <c r="S235" s="19">
        <f t="shared" ref="S235:V235" si="492">IF($L235&gt;N235,N235,$L235)</f>
        <v>0</v>
      </c>
      <c r="T235" s="19">
        <f t="shared" si="492"/>
        <v>0</v>
      </c>
      <c r="U235" s="19">
        <f t="shared" si="492"/>
        <v>48</v>
      </c>
      <c r="V235" s="19">
        <f t="shared" si="492"/>
        <v>0</v>
      </c>
      <c r="W235" s="19">
        <f>VLOOKUP($K235,[1]房源明细!$B:$P,10,FALSE)</f>
        <v>199</v>
      </c>
      <c r="X235" s="19">
        <f>IF(DATEDIF(I235,$X$2,"m")&gt;12,12,DATEDIF(I235,$X$2,"m"))</f>
        <v>12</v>
      </c>
      <c r="Y235" s="19">
        <f t="shared" si="411"/>
        <v>2388</v>
      </c>
      <c r="Z235" s="35">
        <f t="shared" si="412"/>
        <v>0</v>
      </c>
      <c r="AA235" s="35">
        <f t="shared" si="413"/>
        <v>0</v>
      </c>
      <c r="AB235" s="36">
        <f t="shared" si="414"/>
        <v>65.808</v>
      </c>
      <c r="AC235" s="35">
        <f t="shared" si="415"/>
        <v>0</v>
      </c>
      <c r="AD235" s="35">
        <f t="shared" si="416"/>
        <v>65.8</v>
      </c>
      <c r="AE235" s="19">
        <f t="shared" si="417"/>
        <v>12</v>
      </c>
      <c r="AF235" s="37">
        <f t="shared" si="476"/>
        <v>789</v>
      </c>
    </row>
    <row r="236" s="2" customFormat="1" ht="14.25" spans="1:32">
      <c r="A236" s="18">
        <v>289</v>
      </c>
      <c r="B236" s="19" t="str">
        <f>VLOOKUP($K236,[1]房源明细!$B:$P,5,FALSE)</f>
        <v>肖保华</v>
      </c>
      <c r="C236" s="19" t="s">
        <v>468</v>
      </c>
      <c r="D236" s="19">
        <f>VLOOKUP($K236,[1]房源明细!$B:$P,11,FALSE)</f>
        <v>1</v>
      </c>
      <c r="E236" s="19">
        <f>VLOOKUP($K236,[1]房源明细!$B:$P,12,FALSE)</f>
        <v>0</v>
      </c>
      <c r="F236" s="19">
        <f>VLOOKUP($K236,[1]房源明细!$B:$P,13,FALSE)</f>
        <v>0</v>
      </c>
      <c r="G236" s="19">
        <f>VLOOKUP($K236,[1]房源明细!$B:$P,14,FALSE)</f>
        <v>1</v>
      </c>
      <c r="H236" s="19">
        <f>VLOOKUP($K236,[1]房源明细!$B:$P,15,FALSE)</f>
        <v>0</v>
      </c>
      <c r="I236" s="28">
        <f>VLOOKUP($K236,[1]房源明细!$B:$P,3,FALSE)</f>
        <v>43984</v>
      </c>
      <c r="J236" s="19"/>
      <c r="K236" s="29" t="s">
        <v>469</v>
      </c>
      <c r="L236" s="19">
        <f>VLOOKUP($K236,[1]房源明细!$B:$P,2,FALSE)</f>
        <v>47.87</v>
      </c>
      <c r="M236" s="19"/>
      <c r="N236" s="19">
        <f t="shared" ref="N236:Q236" si="493">E236*16</f>
        <v>0</v>
      </c>
      <c r="O236" s="19">
        <f t="shared" si="493"/>
        <v>0</v>
      </c>
      <c r="P236" s="19">
        <f t="shared" si="493"/>
        <v>16</v>
      </c>
      <c r="Q236" s="19">
        <f t="shared" si="493"/>
        <v>0</v>
      </c>
      <c r="R236" s="19">
        <f>[1]房源明细!J294</f>
        <v>4.57</v>
      </c>
      <c r="S236" s="19">
        <f t="shared" ref="S236:V236" si="494">IF($L236&gt;N236,N236,$L236)</f>
        <v>0</v>
      </c>
      <c r="T236" s="19">
        <f t="shared" si="494"/>
        <v>0</v>
      </c>
      <c r="U236" s="19">
        <f t="shared" si="494"/>
        <v>16</v>
      </c>
      <c r="V236" s="19">
        <f t="shared" si="494"/>
        <v>0</v>
      </c>
      <c r="W236" s="19">
        <f>VLOOKUP($K236,[1]房源明细!$B:$P,10,FALSE)</f>
        <v>180</v>
      </c>
      <c r="X236" s="19">
        <f>IF(DATEDIF(I236,$X$2,"m")&gt;12,12,DATEDIF(I236,$X$2,"m"))</f>
        <v>12</v>
      </c>
      <c r="Y236" s="19">
        <f t="shared" si="411"/>
        <v>2160</v>
      </c>
      <c r="Z236" s="35">
        <f t="shared" si="412"/>
        <v>0</v>
      </c>
      <c r="AA236" s="35">
        <f t="shared" si="413"/>
        <v>0</v>
      </c>
      <c r="AB236" s="36">
        <f t="shared" si="414"/>
        <v>21.936</v>
      </c>
      <c r="AC236" s="35">
        <f t="shared" si="415"/>
        <v>0</v>
      </c>
      <c r="AD236" s="35">
        <f t="shared" si="416"/>
        <v>21.93</v>
      </c>
      <c r="AE236" s="19">
        <f t="shared" si="417"/>
        <v>12</v>
      </c>
      <c r="AF236" s="37">
        <f t="shared" si="476"/>
        <v>263</v>
      </c>
    </row>
    <row r="237" s="2" customFormat="1" ht="14.25" spans="1:32">
      <c r="A237" s="18">
        <v>290</v>
      </c>
      <c r="B237" s="19" t="str">
        <f>VLOOKUP($K237,[1]房源明细!$B:$P,5,FALSE)</f>
        <v>吴自成</v>
      </c>
      <c r="C237" s="19" t="s">
        <v>470</v>
      </c>
      <c r="D237" s="19">
        <f>VLOOKUP($K237,[1]房源明细!$B:$P,11,FALSE)</f>
        <v>3</v>
      </c>
      <c r="E237" s="19">
        <f>VLOOKUP($K237,[1]房源明细!$B:$P,12,FALSE)</f>
        <v>0</v>
      </c>
      <c r="F237" s="19">
        <f>VLOOKUP($K237,[1]房源明细!$B:$P,13,FALSE)</f>
        <v>0</v>
      </c>
      <c r="G237" s="19">
        <f>VLOOKUP($K237,[1]房源明细!$B:$P,14,FALSE)</f>
        <v>3</v>
      </c>
      <c r="H237" s="19">
        <f>VLOOKUP($K237,[1]房源明细!$B:$P,15,FALSE)</f>
        <v>0</v>
      </c>
      <c r="I237" s="28">
        <f>VLOOKUP($K237,[1]房源明细!$B:$P,3,FALSE)</f>
        <v>43035</v>
      </c>
      <c r="J237" s="19"/>
      <c r="K237" s="29" t="s">
        <v>471</v>
      </c>
      <c r="L237" s="19">
        <f>VLOOKUP($K237,[1]房源明细!$B:$P,2,FALSE)</f>
        <v>47.87</v>
      </c>
      <c r="M237" s="19"/>
      <c r="N237" s="19">
        <f t="shared" ref="N237:Q237" si="495">E237*16</f>
        <v>0</v>
      </c>
      <c r="O237" s="19">
        <f t="shared" si="495"/>
        <v>0</v>
      </c>
      <c r="P237" s="19">
        <f t="shared" si="495"/>
        <v>48</v>
      </c>
      <c r="Q237" s="19">
        <f t="shared" si="495"/>
        <v>0</v>
      </c>
      <c r="R237" s="19">
        <f>[1]房源明细!J295</f>
        <v>4.57</v>
      </c>
      <c r="S237" s="19">
        <f t="shared" ref="S237:V237" si="496">IF($L237&gt;N237,N237,$L237)</f>
        <v>0</v>
      </c>
      <c r="T237" s="19">
        <f t="shared" si="496"/>
        <v>0</v>
      </c>
      <c r="U237" s="19">
        <f t="shared" si="496"/>
        <v>47.87</v>
      </c>
      <c r="V237" s="19">
        <f t="shared" si="496"/>
        <v>0</v>
      </c>
      <c r="W237" s="19">
        <f>VLOOKUP($K237,[1]房源明细!$B:$P,10,FALSE)</f>
        <v>180</v>
      </c>
      <c r="X237" s="19">
        <f>IF(DATEDIF(I237,$X$2,"m")&gt;12,12,DATEDIF(I237,$X$2,"m"))</f>
        <v>12</v>
      </c>
      <c r="Y237" s="19">
        <f t="shared" si="411"/>
        <v>2160</v>
      </c>
      <c r="Z237" s="35">
        <f t="shared" si="412"/>
        <v>0</v>
      </c>
      <c r="AA237" s="35">
        <f t="shared" si="413"/>
        <v>0</v>
      </c>
      <c r="AB237" s="36">
        <f t="shared" si="414"/>
        <v>65.62977</v>
      </c>
      <c r="AC237" s="35">
        <f t="shared" si="415"/>
        <v>0</v>
      </c>
      <c r="AD237" s="35">
        <f t="shared" si="416"/>
        <v>65.62</v>
      </c>
      <c r="AE237" s="19">
        <f t="shared" si="417"/>
        <v>12</v>
      </c>
      <c r="AF237" s="37">
        <f t="shared" si="476"/>
        <v>787</v>
      </c>
    </row>
    <row r="238" s="2" customFormat="1" ht="24" customHeight="1" spans="1:32">
      <c r="A238" s="18">
        <v>291</v>
      </c>
      <c r="B238" s="19" t="str">
        <f>VLOOKUP($K238,[1]房源明细!$B:$P,5,FALSE)</f>
        <v>张建祥</v>
      </c>
      <c r="C238" s="19" t="s">
        <v>472</v>
      </c>
      <c r="D238" s="19">
        <f>VLOOKUP($K238,[1]房源明细!$B:$P,11,FALSE)</f>
        <v>1</v>
      </c>
      <c r="E238" s="19">
        <f>VLOOKUP($K238,[1]房源明细!$B:$P,12,FALSE)</f>
        <v>1</v>
      </c>
      <c r="F238" s="19">
        <f>VLOOKUP($K238,[1]房源明细!$B:$P,13,FALSE)</f>
        <v>0</v>
      </c>
      <c r="G238" s="19">
        <f>VLOOKUP($K238,[1]房源明细!$B:$P,14,FALSE)</f>
        <v>0</v>
      </c>
      <c r="H238" s="19">
        <f>VLOOKUP($K238,[1]房源明细!$B:$P,15,FALSE)</f>
        <v>0</v>
      </c>
      <c r="I238" s="28">
        <f>VLOOKUP($K238,[1]房源明细!$B:$P,3,FALSE)</f>
        <v>43306</v>
      </c>
      <c r="J238" s="19"/>
      <c r="K238" s="29" t="s">
        <v>473</v>
      </c>
      <c r="L238" s="19">
        <f>VLOOKUP($K238,[1]房源明细!$B:$P,2,FALSE)</f>
        <v>52.93</v>
      </c>
      <c r="M238" s="19"/>
      <c r="N238" s="19">
        <f t="shared" ref="N238:Q238" si="497">E238*16</f>
        <v>16</v>
      </c>
      <c r="O238" s="19">
        <f t="shared" si="497"/>
        <v>0</v>
      </c>
      <c r="P238" s="19">
        <f t="shared" si="497"/>
        <v>0</v>
      </c>
      <c r="Q238" s="19">
        <f t="shared" si="497"/>
        <v>0</v>
      </c>
      <c r="R238" s="19">
        <f>[1]房源明细!J296</f>
        <v>4.57</v>
      </c>
      <c r="S238" s="19">
        <f t="shared" ref="S238:V238" si="498">IF($L238&gt;N238,N238,$L238)</f>
        <v>16</v>
      </c>
      <c r="T238" s="19">
        <f t="shared" si="498"/>
        <v>0</v>
      </c>
      <c r="U238" s="19">
        <f t="shared" si="498"/>
        <v>0</v>
      </c>
      <c r="V238" s="19">
        <f t="shared" si="498"/>
        <v>0</v>
      </c>
      <c r="W238" s="19">
        <f>VLOOKUP($K238,[1]房源明细!$B:$P,10,FALSE)</f>
        <v>199</v>
      </c>
      <c r="X238" s="19">
        <f>IF(DATEDIF(I238,$X$2,"m")&gt;12,12,DATEDIF(I238,$X$2,"m"))</f>
        <v>12</v>
      </c>
      <c r="Y238" s="19">
        <f t="shared" si="411"/>
        <v>2388</v>
      </c>
      <c r="Z238" s="35">
        <f t="shared" si="412"/>
        <v>65.808</v>
      </c>
      <c r="AA238" s="35">
        <f t="shared" si="413"/>
        <v>0</v>
      </c>
      <c r="AB238" s="36">
        <f t="shared" si="414"/>
        <v>0</v>
      </c>
      <c r="AC238" s="35">
        <f t="shared" si="415"/>
        <v>0</v>
      </c>
      <c r="AD238" s="35">
        <f t="shared" si="416"/>
        <v>65.8</v>
      </c>
      <c r="AE238" s="19">
        <f t="shared" si="417"/>
        <v>12</v>
      </c>
      <c r="AF238" s="37">
        <v>614</v>
      </c>
    </row>
    <row r="239" s="2" customFormat="1" ht="14.25" spans="1:32">
      <c r="A239" s="18">
        <v>292</v>
      </c>
      <c r="B239" s="19" t="str">
        <f>VLOOKUP($K239,[1]房源明细!$B:$P,5,FALSE)</f>
        <v>柯建新</v>
      </c>
      <c r="C239" s="19" t="s">
        <v>310</v>
      </c>
      <c r="D239" s="19">
        <f>VLOOKUP($K239,[1]房源明细!$B:$P,11,FALSE)</f>
        <v>1</v>
      </c>
      <c r="E239" s="19">
        <f>VLOOKUP($K239,[1]房源明细!$B:$P,12,FALSE)</f>
        <v>0</v>
      </c>
      <c r="F239" s="19">
        <f>VLOOKUP($K239,[1]房源明细!$B:$P,13,FALSE)</f>
        <v>0</v>
      </c>
      <c r="G239" s="19">
        <f>VLOOKUP($K239,[1]房源明细!$B:$P,14,FALSE)</f>
        <v>1</v>
      </c>
      <c r="H239" s="19">
        <f>VLOOKUP($K239,[1]房源明细!$B:$P,15,FALSE)</f>
        <v>0</v>
      </c>
      <c r="I239" s="28">
        <f>VLOOKUP($K239,[1]房源明细!$B:$P,3,FALSE)</f>
        <v>43102</v>
      </c>
      <c r="J239" s="19"/>
      <c r="K239" s="29" t="s">
        <v>474</v>
      </c>
      <c r="L239" s="19">
        <f>VLOOKUP($K239,[1]房源明细!$B:$P,2,FALSE)</f>
        <v>52.93</v>
      </c>
      <c r="M239" s="19"/>
      <c r="N239" s="19">
        <f t="shared" ref="N239:Q239" si="499">E239*16</f>
        <v>0</v>
      </c>
      <c r="O239" s="19">
        <f t="shared" si="499"/>
        <v>0</v>
      </c>
      <c r="P239" s="19">
        <f t="shared" si="499"/>
        <v>16</v>
      </c>
      <c r="Q239" s="19">
        <f t="shared" si="499"/>
        <v>0</v>
      </c>
      <c r="R239" s="19">
        <f>[1]房源明细!J297</f>
        <v>4.57</v>
      </c>
      <c r="S239" s="19">
        <f t="shared" ref="S239:V239" si="500">IF($L239&gt;N239,N239,$L239)</f>
        <v>0</v>
      </c>
      <c r="T239" s="19">
        <f t="shared" si="500"/>
        <v>0</v>
      </c>
      <c r="U239" s="19">
        <f t="shared" si="500"/>
        <v>16</v>
      </c>
      <c r="V239" s="19">
        <f t="shared" si="500"/>
        <v>0</v>
      </c>
      <c r="W239" s="19">
        <f>VLOOKUP($K239,[1]房源明细!$B:$P,10,FALSE)</f>
        <v>201</v>
      </c>
      <c r="X239" s="19">
        <f>IF(DATEDIF(I239,$X$2,"m")&gt;12,12,DATEDIF(I239,$X$2,"m"))</f>
        <v>12</v>
      </c>
      <c r="Y239" s="19">
        <f t="shared" si="411"/>
        <v>2412</v>
      </c>
      <c r="Z239" s="35">
        <f t="shared" si="412"/>
        <v>0</v>
      </c>
      <c r="AA239" s="35">
        <f t="shared" si="413"/>
        <v>0</v>
      </c>
      <c r="AB239" s="36">
        <f t="shared" si="414"/>
        <v>21.936</v>
      </c>
      <c r="AC239" s="35">
        <f t="shared" si="415"/>
        <v>0</v>
      </c>
      <c r="AD239" s="35">
        <f t="shared" si="416"/>
        <v>21.93</v>
      </c>
      <c r="AE239" s="19">
        <f t="shared" si="417"/>
        <v>12</v>
      </c>
      <c r="AF239" s="37">
        <f t="shared" ref="AF239:AF271" si="501">IF(AD239*AE239&gt;Y239,Y239,TRUNC(AD239*AE239,0))</f>
        <v>263</v>
      </c>
    </row>
    <row r="240" s="2" customFormat="1" ht="14.25" spans="1:32">
      <c r="A240" s="18">
        <v>294</v>
      </c>
      <c r="B240" s="19" t="str">
        <f>VLOOKUP($K240,[1]房源明细!$B:$P,5,FALSE)</f>
        <v>陈文珍</v>
      </c>
      <c r="C240" s="19" t="s">
        <v>475</v>
      </c>
      <c r="D240" s="19">
        <f>VLOOKUP($K240,[1]房源明细!$B:$P,11,FALSE)</f>
        <v>1</v>
      </c>
      <c r="E240" s="19">
        <f>VLOOKUP($K240,[1]房源明细!$B:$P,12,FALSE)</f>
        <v>0</v>
      </c>
      <c r="F240" s="19">
        <f>VLOOKUP($K240,[1]房源明细!$B:$P,13,FALSE)</f>
        <v>0</v>
      </c>
      <c r="G240" s="19">
        <f>VLOOKUP($K240,[1]房源明细!$B:$P,14,FALSE)</f>
        <v>1</v>
      </c>
      <c r="H240" s="19">
        <f>VLOOKUP($K240,[1]房源明细!$B:$P,15,FALSE)</f>
        <v>0</v>
      </c>
      <c r="I240" s="28">
        <f>VLOOKUP($K240,[1]房源明细!$B:$P,3,FALSE)</f>
        <v>43122</v>
      </c>
      <c r="J240" s="19"/>
      <c r="K240" s="29" t="s">
        <v>476</v>
      </c>
      <c r="L240" s="19">
        <f>VLOOKUP($K240,[1]房源明细!$B:$P,2,FALSE)</f>
        <v>47.87</v>
      </c>
      <c r="M240" s="19"/>
      <c r="N240" s="19">
        <f t="shared" ref="N240:Q240" si="502">E240*16</f>
        <v>0</v>
      </c>
      <c r="O240" s="19">
        <f t="shared" si="502"/>
        <v>0</v>
      </c>
      <c r="P240" s="19">
        <f t="shared" si="502"/>
        <v>16</v>
      </c>
      <c r="Q240" s="19">
        <f t="shared" si="502"/>
        <v>0</v>
      </c>
      <c r="R240" s="19">
        <f>[1]房源明细!J299</f>
        <v>4.57</v>
      </c>
      <c r="S240" s="19">
        <f t="shared" ref="S240:V240" si="503">IF($L240&gt;N240,N240,$L240)</f>
        <v>0</v>
      </c>
      <c r="T240" s="19">
        <f t="shared" si="503"/>
        <v>0</v>
      </c>
      <c r="U240" s="19">
        <f t="shared" si="503"/>
        <v>16</v>
      </c>
      <c r="V240" s="19">
        <f t="shared" si="503"/>
        <v>0</v>
      </c>
      <c r="W240" s="19">
        <f>VLOOKUP($K240,[1]房源明细!$B:$P,10,FALSE)</f>
        <v>182</v>
      </c>
      <c r="X240" s="19">
        <f>IF(DATEDIF(I240,$X$2,"m")&gt;12,12,DATEDIF(I240,$X$2,"m"))</f>
        <v>12</v>
      </c>
      <c r="Y240" s="19">
        <f t="shared" si="411"/>
        <v>2184</v>
      </c>
      <c r="Z240" s="35">
        <f t="shared" si="412"/>
        <v>0</v>
      </c>
      <c r="AA240" s="35">
        <f t="shared" si="413"/>
        <v>0</v>
      </c>
      <c r="AB240" s="36">
        <f t="shared" si="414"/>
        <v>21.936</v>
      </c>
      <c r="AC240" s="35">
        <f t="shared" si="415"/>
        <v>0</v>
      </c>
      <c r="AD240" s="35">
        <f t="shared" si="416"/>
        <v>21.93</v>
      </c>
      <c r="AE240" s="19">
        <f t="shared" si="417"/>
        <v>12</v>
      </c>
      <c r="AF240" s="37">
        <f t="shared" si="501"/>
        <v>263</v>
      </c>
    </row>
    <row r="241" s="2" customFormat="1" ht="14.25" spans="1:32">
      <c r="A241" s="18">
        <v>295</v>
      </c>
      <c r="B241" s="19" t="str">
        <f>VLOOKUP($K241,[1]房源明细!$B:$P,5,FALSE)</f>
        <v>叶春英</v>
      </c>
      <c r="C241" s="19" t="s">
        <v>477</v>
      </c>
      <c r="D241" s="19">
        <f>VLOOKUP($K241,[1]房源明细!$B:$P,11,FALSE)</f>
        <v>2</v>
      </c>
      <c r="E241" s="19">
        <f>VLOOKUP($K241,[1]房源明细!$B:$P,12,FALSE)</f>
        <v>0</v>
      </c>
      <c r="F241" s="19">
        <f>VLOOKUP($K241,[1]房源明细!$B:$P,13,FALSE)</f>
        <v>0</v>
      </c>
      <c r="G241" s="19">
        <f>VLOOKUP($K241,[1]房源明细!$B:$P,14,FALSE)</f>
        <v>2</v>
      </c>
      <c r="H241" s="19">
        <f>VLOOKUP($K241,[1]房源明细!$B:$P,15,FALSE)</f>
        <v>0</v>
      </c>
      <c r="I241" s="28">
        <f>VLOOKUP($K241,[1]房源明细!$B:$P,3,FALSE)</f>
        <v>43033</v>
      </c>
      <c r="J241" s="19"/>
      <c r="K241" s="29" t="s">
        <v>478</v>
      </c>
      <c r="L241" s="19">
        <f>VLOOKUP($K241,[1]房源明细!$B:$P,2,FALSE)</f>
        <v>52.93</v>
      </c>
      <c r="M241" s="19"/>
      <c r="N241" s="19">
        <f t="shared" ref="N241:Q241" si="504">E241*16</f>
        <v>0</v>
      </c>
      <c r="O241" s="19">
        <f t="shared" si="504"/>
        <v>0</v>
      </c>
      <c r="P241" s="19">
        <f t="shared" si="504"/>
        <v>32</v>
      </c>
      <c r="Q241" s="19">
        <f t="shared" si="504"/>
        <v>0</v>
      </c>
      <c r="R241" s="19">
        <f>[1]房源明细!J300</f>
        <v>4.57</v>
      </c>
      <c r="S241" s="19">
        <f t="shared" ref="S241:V241" si="505">IF($L241&gt;N241,N241,$L241)</f>
        <v>0</v>
      </c>
      <c r="T241" s="19">
        <f t="shared" si="505"/>
        <v>0</v>
      </c>
      <c r="U241" s="19">
        <f t="shared" si="505"/>
        <v>32</v>
      </c>
      <c r="V241" s="19">
        <f t="shared" si="505"/>
        <v>0</v>
      </c>
      <c r="W241" s="19">
        <f>VLOOKUP($K241,[1]房源明细!$B:$P,10,FALSE)</f>
        <v>201</v>
      </c>
      <c r="X241" s="19">
        <f>IF(DATEDIF(I241,$X$2,"m")&gt;12,12,DATEDIF(I241,$X$2,"m"))</f>
        <v>12</v>
      </c>
      <c r="Y241" s="19">
        <f t="shared" si="411"/>
        <v>2412</v>
      </c>
      <c r="Z241" s="35">
        <f t="shared" si="412"/>
        <v>0</v>
      </c>
      <c r="AA241" s="35">
        <f t="shared" si="413"/>
        <v>0</v>
      </c>
      <c r="AB241" s="36">
        <f t="shared" si="414"/>
        <v>43.872</v>
      </c>
      <c r="AC241" s="35">
        <f t="shared" si="415"/>
        <v>0</v>
      </c>
      <c r="AD241" s="35">
        <f t="shared" si="416"/>
        <v>43.87</v>
      </c>
      <c r="AE241" s="19">
        <f t="shared" si="417"/>
        <v>12</v>
      </c>
      <c r="AF241" s="37">
        <f t="shared" si="501"/>
        <v>526</v>
      </c>
    </row>
    <row r="242" s="2" customFormat="1" ht="14.25" spans="1:32">
      <c r="A242" s="38">
        <v>296</v>
      </c>
      <c r="B242" s="19" t="str">
        <f>VLOOKUP($K242,[1]房源明细!$B:$P,5,FALSE)</f>
        <v>范静</v>
      </c>
      <c r="C242" s="19" t="s">
        <v>479</v>
      </c>
      <c r="D242" s="19">
        <f>VLOOKUP($K242,[1]房源明细!$B:$P,11,FALSE)</f>
        <v>1</v>
      </c>
      <c r="E242" s="19">
        <f>VLOOKUP($K242,[1]房源明细!$B:$P,12,FALSE)</f>
        <v>0</v>
      </c>
      <c r="F242" s="19">
        <f>VLOOKUP($K242,[1]房源明细!$B:$P,13,FALSE)</f>
        <v>0</v>
      </c>
      <c r="G242" s="19">
        <f>VLOOKUP($K242,[1]房源明细!$B:$P,14,FALSE)</f>
        <v>1</v>
      </c>
      <c r="H242" s="19">
        <f>VLOOKUP($K242,[1]房源明细!$B:$P,15,FALSE)</f>
        <v>0</v>
      </c>
      <c r="I242" s="28">
        <f>VLOOKUP($K242,[1]房源明细!$B:$P,3,FALSE)</f>
        <v>43107</v>
      </c>
      <c r="J242" s="19"/>
      <c r="K242" s="29" t="s">
        <v>480</v>
      </c>
      <c r="L242" s="19">
        <f>VLOOKUP($K242,[1]房源明细!$B:$P,2,FALSE)</f>
        <v>52.4</v>
      </c>
      <c r="M242" s="19"/>
      <c r="N242" s="19">
        <f t="shared" ref="N242:Q242" si="506">E242*16</f>
        <v>0</v>
      </c>
      <c r="O242" s="19">
        <f t="shared" si="506"/>
        <v>0</v>
      </c>
      <c r="P242" s="19">
        <f t="shared" si="506"/>
        <v>16</v>
      </c>
      <c r="Q242" s="19">
        <f t="shared" si="506"/>
        <v>0</v>
      </c>
      <c r="R242" s="19">
        <f>[1]房源明细!J301</f>
        <v>4.57</v>
      </c>
      <c r="S242" s="19">
        <f t="shared" ref="S242:V242" si="507">IF($L242&gt;N242,N242,$L242)</f>
        <v>0</v>
      </c>
      <c r="T242" s="19">
        <f t="shared" si="507"/>
        <v>0</v>
      </c>
      <c r="U242" s="19">
        <f t="shared" si="507"/>
        <v>16</v>
      </c>
      <c r="V242" s="19">
        <f t="shared" si="507"/>
        <v>0</v>
      </c>
      <c r="W242" s="19">
        <f>VLOOKUP($K242,[1]房源明细!$B:$P,10,FALSE)</f>
        <v>201</v>
      </c>
      <c r="X242" s="19">
        <f>IF(DATEDIF(I242,$X$2,"m")&gt;12,12,DATEDIF(I242,$X$2,"m"))</f>
        <v>12</v>
      </c>
      <c r="Y242" s="19">
        <f t="shared" si="411"/>
        <v>2412</v>
      </c>
      <c r="Z242" s="35">
        <f t="shared" si="412"/>
        <v>0</v>
      </c>
      <c r="AA242" s="35">
        <f t="shared" si="413"/>
        <v>0</v>
      </c>
      <c r="AB242" s="36">
        <f t="shared" si="414"/>
        <v>21.936</v>
      </c>
      <c r="AC242" s="35">
        <f t="shared" si="415"/>
        <v>0</v>
      </c>
      <c r="AD242" s="35">
        <f t="shared" si="416"/>
        <v>21.93</v>
      </c>
      <c r="AE242" s="19">
        <f t="shared" si="417"/>
        <v>12</v>
      </c>
      <c r="AF242" s="37">
        <f t="shared" si="501"/>
        <v>263</v>
      </c>
    </row>
    <row r="243" s="2" customFormat="1" ht="14.25" spans="1:32">
      <c r="A243" s="18">
        <v>297</v>
      </c>
      <c r="B243" s="19" t="str">
        <f>VLOOKUP($K243,[1]房源明细!$B:$P,5,FALSE)</f>
        <v>李月华</v>
      </c>
      <c r="C243" s="19" t="s">
        <v>481</v>
      </c>
      <c r="D243" s="19">
        <f>VLOOKUP($K243,[1]房源明细!$B:$P,11,FALSE)</f>
        <v>2</v>
      </c>
      <c r="E243" s="19">
        <f>VLOOKUP($K243,[1]房源明细!$B:$P,12,FALSE)</f>
        <v>0</v>
      </c>
      <c r="F243" s="19">
        <f>VLOOKUP($K243,[1]房源明细!$B:$P,13,FALSE)</f>
        <v>0</v>
      </c>
      <c r="G243" s="19">
        <f>VLOOKUP($K243,[1]房源明细!$B:$P,14,FALSE)</f>
        <v>2</v>
      </c>
      <c r="H243" s="19">
        <f>VLOOKUP($K243,[1]房源明细!$B:$P,15,FALSE)</f>
        <v>0</v>
      </c>
      <c r="I243" s="28">
        <f>VLOOKUP($K243,[1]房源明细!$B:$P,3,FALSE)</f>
        <v>43293</v>
      </c>
      <c r="J243" s="19"/>
      <c r="K243" s="29" t="s">
        <v>482</v>
      </c>
      <c r="L243" s="19">
        <f>VLOOKUP($K243,[1]房源明细!$B:$P,2,FALSE)</f>
        <v>47.33</v>
      </c>
      <c r="M243" s="19"/>
      <c r="N243" s="19">
        <f t="shared" ref="N243:Q243" si="508">E243*16</f>
        <v>0</v>
      </c>
      <c r="O243" s="19">
        <f t="shared" si="508"/>
        <v>0</v>
      </c>
      <c r="P243" s="19">
        <f t="shared" si="508"/>
        <v>32</v>
      </c>
      <c r="Q243" s="19">
        <f t="shared" si="508"/>
        <v>0</v>
      </c>
      <c r="R243" s="19">
        <f>[1]房源明细!J302</f>
        <v>4.57</v>
      </c>
      <c r="S243" s="19">
        <f t="shared" ref="S243:V243" si="509">IF($L243&gt;N243,N243,$L243)</f>
        <v>0</v>
      </c>
      <c r="T243" s="19">
        <f t="shared" si="509"/>
        <v>0</v>
      </c>
      <c r="U243" s="19">
        <f t="shared" si="509"/>
        <v>32</v>
      </c>
      <c r="V243" s="19">
        <f t="shared" si="509"/>
        <v>0</v>
      </c>
      <c r="W243" s="19">
        <f>VLOOKUP($K243,[1]房源明细!$B:$P,10,FALSE)</f>
        <v>182</v>
      </c>
      <c r="X243" s="19">
        <f>IF(DATEDIF(I243,$X$2,"m")&gt;12,12,DATEDIF(I243,$X$2,"m"))</f>
        <v>12</v>
      </c>
      <c r="Y243" s="19">
        <f t="shared" si="411"/>
        <v>2184</v>
      </c>
      <c r="Z243" s="35">
        <f t="shared" si="412"/>
        <v>0</v>
      </c>
      <c r="AA243" s="35">
        <f t="shared" si="413"/>
        <v>0</v>
      </c>
      <c r="AB243" s="36">
        <f t="shared" si="414"/>
        <v>43.872</v>
      </c>
      <c r="AC243" s="35">
        <f t="shared" si="415"/>
        <v>0</v>
      </c>
      <c r="AD243" s="35">
        <f t="shared" si="416"/>
        <v>43.87</v>
      </c>
      <c r="AE243" s="19">
        <f t="shared" si="417"/>
        <v>12</v>
      </c>
      <c r="AF243" s="37">
        <f t="shared" si="501"/>
        <v>526</v>
      </c>
    </row>
    <row r="244" s="2" customFormat="1" ht="14.25" spans="1:32">
      <c r="A244" s="18">
        <v>298</v>
      </c>
      <c r="B244" s="19" t="str">
        <f>VLOOKUP($K244,[1]房源明细!$B:$P,5,FALSE)</f>
        <v>姜建华</v>
      </c>
      <c r="C244" s="19" t="s">
        <v>483</v>
      </c>
      <c r="D244" s="19">
        <f>VLOOKUP($K244,[1]房源明细!$B:$P,11,FALSE)</f>
        <v>2</v>
      </c>
      <c r="E244" s="19">
        <f>VLOOKUP($K244,[1]房源明细!$B:$P,12,FALSE)</f>
        <v>0</v>
      </c>
      <c r="F244" s="19">
        <f>VLOOKUP($K244,[1]房源明细!$B:$P,13,FALSE)</f>
        <v>0</v>
      </c>
      <c r="G244" s="19">
        <f>VLOOKUP($K244,[1]房源明细!$B:$P,14,FALSE)</f>
        <v>2</v>
      </c>
      <c r="H244" s="19">
        <f>VLOOKUP($K244,[1]房源明细!$B:$P,15,FALSE)</f>
        <v>0</v>
      </c>
      <c r="I244" s="28">
        <f>VLOOKUP($K244,[1]房源明细!$B:$P,3,FALSE)</f>
        <v>44354</v>
      </c>
      <c r="J244" s="19"/>
      <c r="K244" s="29" t="s">
        <v>484</v>
      </c>
      <c r="L244" s="19">
        <f>VLOOKUP($K244,[1]房源明细!$B:$P,2,FALSE)</f>
        <v>47.33</v>
      </c>
      <c r="M244" s="19"/>
      <c r="N244" s="19">
        <f t="shared" ref="N244:Q244" si="510">E244*16</f>
        <v>0</v>
      </c>
      <c r="O244" s="19">
        <f t="shared" si="510"/>
        <v>0</v>
      </c>
      <c r="P244" s="19">
        <f t="shared" si="510"/>
        <v>32</v>
      </c>
      <c r="Q244" s="19">
        <f t="shared" si="510"/>
        <v>0</v>
      </c>
      <c r="R244" s="19">
        <f>[1]房源明细!J303</f>
        <v>4.57</v>
      </c>
      <c r="S244" s="19">
        <f t="shared" ref="S244:V244" si="511">IF($L244&gt;N244,N244,$L244)</f>
        <v>0</v>
      </c>
      <c r="T244" s="19">
        <f t="shared" si="511"/>
        <v>0</v>
      </c>
      <c r="U244" s="19">
        <f t="shared" si="511"/>
        <v>32</v>
      </c>
      <c r="V244" s="19">
        <f t="shared" si="511"/>
        <v>0</v>
      </c>
      <c r="W244" s="19">
        <f>VLOOKUP($K244,[1]房源明细!$B:$P,10,FALSE)</f>
        <v>182</v>
      </c>
      <c r="X244" s="19">
        <f>IF(DATEDIF(I244,$X$2,"m")&gt;12,12,DATEDIF(I244,$X$2,"m"))</f>
        <v>12</v>
      </c>
      <c r="Y244" s="19">
        <f t="shared" si="411"/>
        <v>2184</v>
      </c>
      <c r="Z244" s="35">
        <f t="shared" si="412"/>
        <v>0</v>
      </c>
      <c r="AA244" s="35">
        <f t="shared" si="413"/>
        <v>0</v>
      </c>
      <c r="AB244" s="36">
        <f t="shared" si="414"/>
        <v>43.872</v>
      </c>
      <c r="AC244" s="35">
        <f t="shared" si="415"/>
        <v>0</v>
      </c>
      <c r="AD244" s="35">
        <f t="shared" si="416"/>
        <v>43.87</v>
      </c>
      <c r="AE244" s="19">
        <f t="shared" si="417"/>
        <v>12</v>
      </c>
      <c r="AF244" s="37">
        <f t="shared" si="501"/>
        <v>526</v>
      </c>
    </row>
    <row r="245" s="2" customFormat="1" ht="14.25" spans="1:32">
      <c r="A245" s="18">
        <v>299</v>
      </c>
      <c r="B245" s="19" t="str">
        <f>VLOOKUP($K245,[1]房源明细!$B:$P,5,FALSE)</f>
        <v>邱永刚</v>
      </c>
      <c r="C245" s="19" t="s">
        <v>338</v>
      </c>
      <c r="D245" s="19">
        <f>VLOOKUP($K245,[1]房源明细!$B:$P,11,FALSE)</f>
        <v>1</v>
      </c>
      <c r="E245" s="19">
        <f>VLOOKUP($K245,[1]房源明细!$B:$P,12,FALSE)</f>
        <v>0</v>
      </c>
      <c r="F245" s="19">
        <f>VLOOKUP($K245,[1]房源明细!$B:$P,13,FALSE)</f>
        <v>0</v>
      </c>
      <c r="G245" s="19">
        <f>VLOOKUP($K245,[1]房源明细!$B:$P,14,FALSE)</f>
        <v>1</v>
      </c>
      <c r="H245" s="19">
        <f>VLOOKUP($K245,[1]房源明细!$B:$P,15,FALSE)</f>
        <v>0</v>
      </c>
      <c r="I245" s="28">
        <f>VLOOKUP($K245,[1]房源明细!$B:$P,3,FALSE)</f>
        <v>43035</v>
      </c>
      <c r="J245" s="19"/>
      <c r="K245" s="29" t="s">
        <v>485</v>
      </c>
      <c r="L245" s="19">
        <f>VLOOKUP($K245,[1]房源明细!$B:$P,2,FALSE)</f>
        <v>52.4</v>
      </c>
      <c r="M245" s="19"/>
      <c r="N245" s="19">
        <f t="shared" ref="N245:Q245" si="512">E245*16</f>
        <v>0</v>
      </c>
      <c r="O245" s="19">
        <f t="shared" si="512"/>
        <v>0</v>
      </c>
      <c r="P245" s="19">
        <f t="shared" si="512"/>
        <v>16</v>
      </c>
      <c r="Q245" s="19">
        <f t="shared" si="512"/>
        <v>0</v>
      </c>
      <c r="R245" s="19">
        <f>[1]房源明细!J304</f>
        <v>4.57</v>
      </c>
      <c r="S245" s="19">
        <f t="shared" ref="S245:V245" si="513">IF($L245&gt;N245,N245,$L245)</f>
        <v>0</v>
      </c>
      <c r="T245" s="19">
        <f t="shared" si="513"/>
        <v>0</v>
      </c>
      <c r="U245" s="19">
        <f t="shared" si="513"/>
        <v>16</v>
      </c>
      <c r="V245" s="19">
        <f t="shared" si="513"/>
        <v>0</v>
      </c>
      <c r="W245" s="19">
        <f>VLOOKUP($K245,[1]房源明细!$B:$P,10,FALSE)</f>
        <v>201</v>
      </c>
      <c r="X245" s="19">
        <f>IF(DATEDIF(I245,$X$2,"m")&gt;12,12,DATEDIF(I245,$X$2,"m"))</f>
        <v>12</v>
      </c>
      <c r="Y245" s="19">
        <f t="shared" si="411"/>
        <v>2412</v>
      </c>
      <c r="Z245" s="35">
        <f t="shared" si="412"/>
        <v>0</v>
      </c>
      <c r="AA245" s="35">
        <f t="shared" si="413"/>
        <v>0</v>
      </c>
      <c r="AB245" s="36">
        <f t="shared" si="414"/>
        <v>21.936</v>
      </c>
      <c r="AC245" s="35">
        <f t="shared" si="415"/>
        <v>0</v>
      </c>
      <c r="AD245" s="35">
        <f t="shared" si="416"/>
        <v>21.93</v>
      </c>
      <c r="AE245" s="19">
        <f t="shared" si="417"/>
        <v>12</v>
      </c>
      <c r="AF245" s="37">
        <f t="shared" si="501"/>
        <v>263</v>
      </c>
    </row>
    <row r="246" s="2" customFormat="1" ht="14.25" spans="1:32">
      <c r="A246" s="18">
        <v>300</v>
      </c>
      <c r="B246" s="19" t="str">
        <f>VLOOKUP($K246,[1]房源明细!$B:$P,5,FALSE)</f>
        <v>孙新娥</v>
      </c>
      <c r="C246" s="19" t="s">
        <v>486</v>
      </c>
      <c r="D246" s="19">
        <f>VLOOKUP($K246,[1]房源明细!$B:$P,11,FALSE)</f>
        <v>1</v>
      </c>
      <c r="E246" s="19">
        <f>VLOOKUP($K246,[1]房源明细!$B:$P,12,FALSE)</f>
        <v>0</v>
      </c>
      <c r="F246" s="19">
        <f>VLOOKUP($K246,[1]房源明细!$B:$P,13,FALSE)</f>
        <v>0</v>
      </c>
      <c r="G246" s="19">
        <f>VLOOKUP($K246,[1]房源明细!$B:$P,14,FALSE)</f>
        <v>1</v>
      </c>
      <c r="H246" s="19">
        <f>VLOOKUP($K246,[1]房源明细!$B:$P,15,FALSE)</f>
        <v>0</v>
      </c>
      <c r="I246" s="28">
        <f>VLOOKUP($K246,[1]房源明细!$B:$P,3,FALSE)</f>
        <v>43104</v>
      </c>
      <c r="J246" s="19"/>
      <c r="K246" s="29" t="s">
        <v>487</v>
      </c>
      <c r="L246" s="19">
        <f>VLOOKUP($K246,[1]房源明细!$B:$P,2,FALSE)</f>
        <v>52.4</v>
      </c>
      <c r="M246" s="19"/>
      <c r="N246" s="19">
        <f t="shared" ref="N246:Q246" si="514">E246*16</f>
        <v>0</v>
      </c>
      <c r="O246" s="19">
        <f t="shared" si="514"/>
        <v>0</v>
      </c>
      <c r="P246" s="19">
        <f t="shared" si="514"/>
        <v>16</v>
      </c>
      <c r="Q246" s="19">
        <f t="shared" si="514"/>
        <v>0</v>
      </c>
      <c r="R246" s="19">
        <f>[1]房源明细!J305</f>
        <v>4.57</v>
      </c>
      <c r="S246" s="19">
        <f t="shared" ref="S246:V246" si="515">IF($L246&gt;N246,N246,$L246)</f>
        <v>0</v>
      </c>
      <c r="T246" s="19">
        <f t="shared" si="515"/>
        <v>0</v>
      </c>
      <c r="U246" s="19">
        <f t="shared" si="515"/>
        <v>16</v>
      </c>
      <c r="V246" s="19">
        <f t="shared" si="515"/>
        <v>0</v>
      </c>
      <c r="W246" s="19">
        <f>VLOOKUP($K246,[1]房源明细!$B:$P,10,FALSE)</f>
        <v>205</v>
      </c>
      <c r="X246" s="19">
        <f>IF(DATEDIF(I246,$X$2,"m")&gt;12,12,DATEDIF(I246,$X$2,"m"))</f>
        <v>12</v>
      </c>
      <c r="Y246" s="19">
        <f t="shared" si="411"/>
        <v>2460</v>
      </c>
      <c r="Z246" s="35">
        <f t="shared" si="412"/>
        <v>0</v>
      </c>
      <c r="AA246" s="35">
        <f t="shared" si="413"/>
        <v>0</v>
      </c>
      <c r="AB246" s="36">
        <f t="shared" si="414"/>
        <v>21.936</v>
      </c>
      <c r="AC246" s="35">
        <f t="shared" si="415"/>
        <v>0</v>
      </c>
      <c r="AD246" s="35">
        <f t="shared" si="416"/>
        <v>21.93</v>
      </c>
      <c r="AE246" s="19">
        <f t="shared" si="417"/>
        <v>12</v>
      </c>
      <c r="AF246" s="37">
        <f t="shared" si="501"/>
        <v>263</v>
      </c>
    </row>
    <row r="247" s="3" customFormat="1" ht="14.25" spans="1:32">
      <c r="A247" s="18">
        <v>301</v>
      </c>
      <c r="B247" s="19" t="str">
        <f>VLOOKUP($K247,[1]房源明细!$B:$P,5,FALSE)</f>
        <v>郑昌然</v>
      </c>
      <c r="C247" s="19" t="s">
        <v>488</v>
      </c>
      <c r="D247" s="19">
        <f>VLOOKUP($K247,[1]房源明细!$B:$P,11,FALSE)</f>
        <v>1</v>
      </c>
      <c r="E247" s="19">
        <f>VLOOKUP($K247,[1]房源明细!$B:$P,12,FALSE)</f>
        <v>0</v>
      </c>
      <c r="F247" s="19">
        <f>VLOOKUP($K247,[1]房源明细!$B:$P,13,FALSE)</f>
        <v>0</v>
      </c>
      <c r="G247" s="19">
        <f>VLOOKUP($K247,[1]房源明细!$B:$P,14,FALSE)</f>
        <v>0</v>
      </c>
      <c r="H247" s="19">
        <f>VLOOKUP($K247,[1]房源明细!$B:$P,15,FALSE)</f>
        <v>1</v>
      </c>
      <c r="I247" s="28">
        <f>VLOOKUP($K247,[1]房源明细!$B:$P,3,FALSE)</f>
        <v>43032</v>
      </c>
      <c r="J247" s="39"/>
      <c r="K247" s="29" t="s">
        <v>489</v>
      </c>
      <c r="L247" s="39">
        <f>VLOOKUP($K247,[1]房源明细!$B:$P,2,FALSE)</f>
        <v>47.33</v>
      </c>
      <c r="M247" s="39"/>
      <c r="N247" s="39">
        <f t="shared" ref="N247:Q247" si="516">E247*16</f>
        <v>0</v>
      </c>
      <c r="O247" s="39">
        <f t="shared" si="516"/>
        <v>0</v>
      </c>
      <c r="P247" s="39">
        <f t="shared" si="516"/>
        <v>0</v>
      </c>
      <c r="Q247" s="19">
        <f t="shared" si="516"/>
        <v>16</v>
      </c>
      <c r="R247" s="19">
        <f>[1]房源明细!J306</f>
        <v>4.57</v>
      </c>
      <c r="S247" s="19">
        <f t="shared" ref="S247:V247" si="517">IF($L247&gt;N247,N247,$L247)</f>
        <v>0</v>
      </c>
      <c r="T247" s="19">
        <f t="shared" si="517"/>
        <v>0</v>
      </c>
      <c r="U247" s="19">
        <f t="shared" si="517"/>
        <v>0</v>
      </c>
      <c r="V247" s="19">
        <f t="shared" si="517"/>
        <v>16</v>
      </c>
      <c r="W247" s="39">
        <f>VLOOKUP($K247,[1]房源明细!$B:$P,10,FALSE)</f>
        <v>185</v>
      </c>
      <c r="X247" s="19">
        <f>IF(DATEDIF(I247,$X$2,"m")&gt;12,12,DATEDIF(I247,$X$2,"m"))</f>
        <v>12</v>
      </c>
      <c r="Y247" s="39">
        <f t="shared" si="411"/>
        <v>2220</v>
      </c>
      <c r="Z247" s="35">
        <f t="shared" si="412"/>
        <v>0</v>
      </c>
      <c r="AA247" s="35">
        <f t="shared" si="413"/>
        <v>0</v>
      </c>
      <c r="AB247" s="36">
        <f t="shared" si="414"/>
        <v>0</v>
      </c>
      <c r="AC247" s="35">
        <f t="shared" si="415"/>
        <v>29.248</v>
      </c>
      <c r="AD247" s="35">
        <f t="shared" si="416"/>
        <v>29.24</v>
      </c>
      <c r="AE247" s="19">
        <f t="shared" si="417"/>
        <v>12</v>
      </c>
      <c r="AF247" s="37">
        <f t="shared" si="501"/>
        <v>350</v>
      </c>
    </row>
    <row r="248" s="2" customFormat="1" ht="14.25" spans="1:32">
      <c r="A248" s="18">
        <v>302</v>
      </c>
      <c r="B248" s="19" t="str">
        <f>VLOOKUP($K248,[1]房源明细!$B:$P,5,FALSE)</f>
        <v>黄红英</v>
      </c>
      <c r="C248" s="19" t="s">
        <v>137</v>
      </c>
      <c r="D248" s="19">
        <f>VLOOKUP($K248,[1]房源明细!$B:$P,11,FALSE)</f>
        <v>1</v>
      </c>
      <c r="E248" s="19">
        <f>VLOOKUP($K248,[1]房源明细!$B:$P,12,FALSE)</f>
        <v>0</v>
      </c>
      <c r="F248" s="19">
        <f>VLOOKUP($K248,[1]房源明细!$B:$P,13,FALSE)</f>
        <v>0</v>
      </c>
      <c r="G248" s="19">
        <f>VLOOKUP($K248,[1]房源明细!$B:$P,14,FALSE)</f>
        <v>1</v>
      </c>
      <c r="H248" s="19">
        <f>VLOOKUP($K248,[1]房源明细!$B:$P,15,FALSE)</f>
        <v>0</v>
      </c>
      <c r="I248" s="28">
        <f>VLOOKUP($K248,[1]房源明细!$B:$P,3,FALSE)</f>
        <v>43354</v>
      </c>
      <c r="J248" s="19"/>
      <c r="K248" s="29" t="s">
        <v>490</v>
      </c>
      <c r="L248" s="19">
        <f>VLOOKUP($K248,[1]房源明细!$B:$P,2,FALSE)</f>
        <v>47.33</v>
      </c>
      <c r="M248" s="19"/>
      <c r="N248" s="19">
        <f t="shared" ref="N248:Q248" si="518">E248*16</f>
        <v>0</v>
      </c>
      <c r="O248" s="19">
        <f t="shared" si="518"/>
        <v>0</v>
      </c>
      <c r="P248" s="19">
        <f t="shared" si="518"/>
        <v>16</v>
      </c>
      <c r="Q248" s="19">
        <f t="shared" si="518"/>
        <v>0</v>
      </c>
      <c r="R248" s="19">
        <f>[1]房源明细!J307</f>
        <v>4.57</v>
      </c>
      <c r="S248" s="19">
        <f t="shared" ref="S248:V248" si="519">IF($L248&gt;N248,N248,$L248)</f>
        <v>0</v>
      </c>
      <c r="T248" s="19">
        <f t="shared" si="519"/>
        <v>0</v>
      </c>
      <c r="U248" s="19">
        <f t="shared" si="519"/>
        <v>16</v>
      </c>
      <c r="V248" s="19">
        <f t="shared" si="519"/>
        <v>0</v>
      </c>
      <c r="W248" s="19">
        <f>VLOOKUP($K248,[1]房源明细!$B:$P,10,FALSE)</f>
        <v>185</v>
      </c>
      <c r="X248" s="19">
        <f>IF(DATEDIF(I248,$X$2,"m")&gt;12,12,DATEDIF(I248,$X$2,"m"))</f>
        <v>12</v>
      </c>
      <c r="Y248" s="19">
        <f t="shared" si="411"/>
        <v>2220</v>
      </c>
      <c r="Z248" s="35">
        <f t="shared" si="412"/>
        <v>0</v>
      </c>
      <c r="AA248" s="35">
        <f t="shared" si="413"/>
        <v>0</v>
      </c>
      <c r="AB248" s="36">
        <f t="shared" si="414"/>
        <v>21.936</v>
      </c>
      <c r="AC248" s="35">
        <f t="shared" si="415"/>
        <v>0</v>
      </c>
      <c r="AD248" s="35">
        <f t="shared" si="416"/>
        <v>21.93</v>
      </c>
      <c r="AE248" s="19">
        <f t="shared" si="417"/>
        <v>12</v>
      </c>
      <c r="AF248" s="37">
        <f t="shared" si="501"/>
        <v>263</v>
      </c>
    </row>
    <row r="249" s="2" customFormat="1" ht="14.25" spans="1:32">
      <c r="A249" s="18">
        <v>303</v>
      </c>
      <c r="B249" s="19" t="str">
        <f>VLOOKUP($K249,[1]房源明细!$B:$P,5,FALSE)</f>
        <v>黄银星</v>
      </c>
      <c r="C249" s="19" t="s">
        <v>414</v>
      </c>
      <c r="D249" s="19">
        <f>VLOOKUP($K249,[1]房源明细!$B:$P,11,FALSE)</f>
        <v>1</v>
      </c>
      <c r="E249" s="19">
        <f>VLOOKUP($K249,[1]房源明细!$B:$P,12,FALSE)</f>
        <v>0</v>
      </c>
      <c r="F249" s="19">
        <f>VLOOKUP($K249,[1]房源明细!$B:$P,13,FALSE)</f>
        <v>0</v>
      </c>
      <c r="G249" s="19">
        <f>VLOOKUP($K249,[1]房源明细!$B:$P,14,FALSE)</f>
        <v>1</v>
      </c>
      <c r="H249" s="19">
        <f>VLOOKUP($K249,[1]房源明细!$B:$P,15,FALSE)</f>
        <v>0</v>
      </c>
      <c r="I249" s="28">
        <f>VLOOKUP($K249,[1]房源明细!$B:$P,3,FALSE)</f>
        <v>43122</v>
      </c>
      <c r="J249" s="19"/>
      <c r="K249" s="29" t="s">
        <v>491</v>
      </c>
      <c r="L249" s="19">
        <f>VLOOKUP($K249,[1]房源明细!$B:$P,2,FALSE)</f>
        <v>52.4</v>
      </c>
      <c r="M249" s="19"/>
      <c r="N249" s="19">
        <f t="shared" ref="N249:Q249" si="520">E249*16</f>
        <v>0</v>
      </c>
      <c r="O249" s="19">
        <f t="shared" si="520"/>
        <v>0</v>
      </c>
      <c r="P249" s="19">
        <f t="shared" si="520"/>
        <v>16</v>
      </c>
      <c r="Q249" s="19">
        <f t="shared" si="520"/>
        <v>0</v>
      </c>
      <c r="R249" s="19">
        <f>[1]房源明细!J308</f>
        <v>4.57</v>
      </c>
      <c r="S249" s="19">
        <f t="shared" ref="S249:V249" si="521">IF($L249&gt;N249,N249,$L249)</f>
        <v>0</v>
      </c>
      <c r="T249" s="19">
        <f t="shared" si="521"/>
        <v>0</v>
      </c>
      <c r="U249" s="19">
        <f t="shared" si="521"/>
        <v>16</v>
      </c>
      <c r="V249" s="19">
        <f t="shared" si="521"/>
        <v>0</v>
      </c>
      <c r="W249" s="19">
        <f>VLOOKUP($K249,[1]房源明细!$B:$P,10,FALSE)</f>
        <v>205</v>
      </c>
      <c r="X249" s="19">
        <f>IF(DATEDIF(I249,$X$2,"m")&gt;12,12,DATEDIF(I249,$X$2,"m"))</f>
        <v>12</v>
      </c>
      <c r="Y249" s="19">
        <f t="shared" si="411"/>
        <v>2460</v>
      </c>
      <c r="Z249" s="35">
        <f t="shared" si="412"/>
        <v>0</v>
      </c>
      <c r="AA249" s="35">
        <f t="shared" si="413"/>
        <v>0</v>
      </c>
      <c r="AB249" s="36">
        <f t="shared" si="414"/>
        <v>21.936</v>
      </c>
      <c r="AC249" s="35">
        <f t="shared" si="415"/>
        <v>0</v>
      </c>
      <c r="AD249" s="35">
        <f t="shared" si="416"/>
        <v>21.93</v>
      </c>
      <c r="AE249" s="19">
        <f t="shared" si="417"/>
        <v>12</v>
      </c>
      <c r="AF249" s="37">
        <f t="shared" si="501"/>
        <v>263</v>
      </c>
    </row>
    <row r="250" s="2" customFormat="1" ht="14.25" spans="1:32">
      <c r="A250" s="18">
        <v>304</v>
      </c>
      <c r="B250" s="19" t="str">
        <f>VLOOKUP($K250,[1]房源明细!$B:$P,5,FALSE)</f>
        <v>曾桂荣</v>
      </c>
      <c r="C250" s="19" t="s">
        <v>492</v>
      </c>
      <c r="D250" s="19">
        <f>VLOOKUP($K250,[1]房源明细!$B:$P,11,FALSE)</f>
        <v>1</v>
      </c>
      <c r="E250" s="19">
        <f>VLOOKUP($K250,[1]房源明细!$B:$P,12,FALSE)</f>
        <v>0</v>
      </c>
      <c r="F250" s="19">
        <f>VLOOKUP($K250,[1]房源明细!$B:$P,13,FALSE)</f>
        <v>0</v>
      </c>
      <c r="G250" s="19">
        <f>VLOOKUP($K250,[1]房源明细!$B:$P,14,FALSE)</f>
        <v>1</v>
      </c>
      <c r="H250" s="19">
        <f>VLOOKUP($K250,[1]房源明细!$B:$P,15,FALSE)</f>
        <v>0</v>
      </c>
      <c r="I250" s="28">
        <f>VLOOKUP($K250,[1]房源明细!$B:$P,3,FALSE)</f>
        <v>43103</v>
      </c>
      <c r="J250" s="19"/>
      <c r="K250" s="29" t="s">
        <v>493</v>
      </c>
      <c r="L250" s="19">
        <f>VLOOKUP($K250,[1]房源明细!$B:$P,2,FALSE)</f>
        <v>52.4</v>
      </c>
      <c r="M250" s="19"/>
      <c r="N250" s="19">
        <f t="shared" ref="N250:Q250" si="522">E250*16</f>
        <v>0</v>
      </c>
      <c r="O250" s="19">
        <f t="shared" si="522"/>
        <v>0</v>
      </c>
      <c r="P250" s="19">
        <f t="shared" si="522"/>
        <v>16</v>
      </c>
      <c r="Q250" s="19">
        <f t="shared" si="522"/>
        <v>0</v>
      </c>
      <c r="R250" s="19">
        <f>[1]房源明细!J309</f>
        <v>4.57</v>
      </c>
      <c r="S250" s="19">
        <f t="shared" ref="S250:V250" si="523">IF($L250&gt;N250,N250,$L250)</f>
        <v>0</v>
      </c>
      <c r="T250" s="19">
        <f t="shared" si="523"/>
        <v>0</v>
      </c>
      <c r="U250" s="19">
        <f t="shared" si="523"/>
        <v>16</v>
      </c>
      <c r="V250" s="19">
        <f t="shared" si="523"/>
        <v>0</v>
      </c>
      <c r="W250" s="19">
        <f>VLOOKUP($K250,[1]房源明细!$B:$P,10,FALSE)</f>
        <v>205</v>
      </c>
      <c r="X250" s="19">
        <f>IF(DATEDIF(I250,$X$2,"m")&gt;12,12,DATEDIF(I250,$X$2,"m"))</f>
        <v>12</v>
      </c>
      <c r="Y250" s="19">
        <f t="shared" si="411"/>
        <v>2460</v>
      </c>
      <c r="Z250" s="35">
        <f t="shared" si="412"/>
        <v>0</v>
      </c>
      <c r="AA250" s="35">
        <f t="shared" si="413"/>
        <v>0</v>
      </c>
      <c r="AB250" s="36">
        <f t="shared" si="414"/>
        <v>21.936</v>
      </c>
      <c r="AC250" s="35">
        <f t="shared" si="415"/>
        <v>0</v>
      </c>
      <c r="AD250" s="35">
        <f t="shared" si="416"/>
        <v>21.93</v>
      </c>
      <c r="AE250" s="19">
        <f t="shared" si="417"/>
        <v>12</v>
      </c>
      <c r="AF250" s="37">
        <f t="shared" si="501"/>
        <v>263</v>
      </c>
    </row>
    <row r="251" s="2" customFormat="1" ht="14.25" spans="1:32">
      <c r="A251" s="18">
        <v>305</v>
      </c>
      <c r="B251" s="19" t="str">
        <f>VLOOKUP($K251,[1]房源明细!$B:$P,5,FALSE)</f>
        <v>刘明英</v>
      </c>
      <c r="C251" s="19" t="s">
        <v>494</v>
      </c>
      <c r="D251" s="19">
        <f>VLOOKUP($K251,[1]房源明细!$B:$P,11,FALSE)</f>
        <v>2</v>
      </c>
      <c r="E251" s="19">
        <f>VLOOKUP($K251,[1]房源明细!$B:$P,12,FALSE)</f>
        <v>0</v>
      </c>
      <c r="F251" s="19">
        <f>VLOOKUP($K251,[1]房源明细!$B:$P,13,FALSE)</f>
        <v>0</v>
      </c>
      <c r="G251" s="19">
        <f>VLOOKUP($K251,[1]房源明细!$B:$P,14,FALSE)</f>
        <v>2</v>
      </c>
      <c r="H251" s="19">
        <f>VLOOKUP($K251,[1]房源明细!$B:$P,15,FALSE)</f>
        <v>0</v>
      </c>
      <c r="I251" s="28">
        <f>VLOOKUP($K251,[1]房源明细!$B:$P,3,FALSE)</f>
        <v>43104</v>
      </c>
      <c r="J251" s="19"/>
      <c r="K251" s="29" t="s">
        <v>495</v>
      </c>
      <c r="L251" s="19">
        <f>VLOOKUP($K251,[1]房源明细!$B:$P,2,FALSE)</f>
        <v>47.33</v>
      </c>
      <c r="M251" s="19"/>
      <c r="N251" s="19">
        <f t="shared" ref="N251:Q251" si="524">E251*16</f>
        <v>0</v>
      </c>
      <c r="O251" s="19">
        <f t="shared" si="524"/>
        <v>0</v>
      </c>
      <c r="P251" s="19">
        <f t="shared" si="524"/>
        <v>32</v>
      </c>
      <c r="Q251" s="19">
        <f t="shared" si="524"/>
        <v>0</v>
      </c>
      <c r="R251" s="19">
        <f>[1]房源明细!J310</f>
        <v>4.57</v>
      </c>
      <c r="S251" s="19">
        <f t="shared" ref="S251:V251" si="525">IF($L251&gt;N251,N251,$L251)</f>
        <v>0</v>
      </c>
      <c r="T251" s="19">
        <f t="shared" si="525"/>
        <v>0</v>
      </c>
      <c r="U251" s="19">
        <f t="shared" si="525"/>
        <v>32</v>
      </c>
      <c r="V251" s="19">
        <f t="shared" si="525"/>
        <v>0</v>
      </c>
      <c r="W251" s="19">
        <f>VLOOKUP($K251,[1]房源明细!$B:$P,10,FALSE)</f>
        <v>185</v>
      </c>
      <c r="X251" s="19">
        <f>IF(DATEDIF(I251,$X$2,"m")&gt;12,12,DATEDIF(I251,$X$2,"m"))</f>
        <v>12</v>
      </c>
      <c r="Y251" s="19">
        <f t="shared" si="411"/>
        <v>2220</v>
      </c>
      <c r="Z251" s="35">
        <f t="shared" si="412"/>
        <v>0</v>
      </c>
      <c r="AA251" s="35">
        <f t="shared" si="413"/>
        <v>0</v>
      </c>
      <c r="AB251" s="36">
        <f t="shared" si="414"/>
        <v>43.872</v>
      </c>
      <c r="AC251" s="35">
        <f t="shared" si="415"/>
        <v>0</v>
      </c>
      <c r="AD251" s="35">
        <f t="shared" si="416"/>
        <v>43.87</v>
      </c>
      <c r="AE251" s="19">
        <f t="shared" si="417"/>
        <v>12</v>
      </c>
      <c r="AF251" s="37">
        <f t="shared" si="501"/>
        <v>526</v>
      </c>
    </row>
    <row r="252" s="2" customFormat="1" ht="14.25" spans="1:32">
      <c r="A252" s="18">
        <v>306</v>
      </c>
      <c r="B252" s="19" t="str">
        <f>VLOOKUP($K252,[1]房源明细!$B:$P,5,FALSE)</f>
        <v>周美兰</v>
      </c>
      <c r="C252" s="19" t="s">
        <v>70</v>
      </c>
      <c r="D252" s="19">
        <f>VLOOKUP($K252,[1]房源明细!$B:$P,11,FALSE)</f>
        <v>1</v>
      </c>
      <c r="E252" s="19">
        <f>VLOOKUP($K252,[1]房源明细!$B:$P,12,FALSE)</f>
        <v>0</v>
      </c>
      <c r="F252" s="19">
        <f>VLOOKUP($K252,[1]房源明细!$B:$P,13,FALSE)</f>
        <v>0</v>
      </c>
      <c r="G252" s="19">
        <f>VLOOKUP($K252,[1]房源明细!$B:$P,14,FALSE)</f>
        <v>1</v>
      </c>
      <c r="H252" s="19">
        <f>VLOOKUP($K252,[1]房源明细!$B:$P,15,FALSE)</f>
        <v>0</v>
      </c>
      <c r="I252" s="28">
        <f>VLOOKUP($K252,[1]房源明细!$B:$P,3,FALSE)</f>
        <v>43122</v>
      </c>
      <c r="J252" s="19"/>
      <c r="K252" s="29" t="s">
        <v>496</v>
      </c>
      <c r="L252" s="19">
        <f>VLOOKUP($K252,[1]房源明细!$B:$P,2,FALSE)</f>
        <v>47.33</v>
      </c>
      <c r="M252" s="19"/>
      <c r="N252" s="19">
        <f t="shared" ref="N252:Q252" si="526">E252*16</f>
        <v>0</v>
      </c>
      <c r="O252" s="19">
        <f t="shared" si="526"/>
        <v>0</v>
      </c>
      <c r="P252" s="19">
        <f t="shared" si="526"/>
        <v>16</v>
      </c>
      <c r="Q252" s="19">
        <f t="shared" si="526"/>
        <v>0</v>
      </c>
      <c r="R252" s="19">
        <f>[1]房源明细!J311</f>
        <v>4.57</v>
      </c>
      <c r="S252" s="19">
        <f t="shared" ref="S252:V252" si="527">IF($L252&gt;N252,N252,$L252)</f>
        <v>0</v>
      </c>
      <c r="T252" s="19">
        <f t="shared" si="527"/>
        <v>0</v>
      </c>
      <c r="U252" s="19">
        <f t="shared" si="527"/>
        <v>16</v>
      </c>
      <c r="V252" s="19">
        <f t="shared" si="527"/>
        <v>0</v>
      </c>
      <c r="W252" s="19">
        <f>VLOOKUP($K252,[1]房源明细!$B:$P,10,FALSE)</f>
        <v>185</v>
      </c>
      <c r="X252" s="19">
        <f>IF(DATEDIF(I252,$X$2,"m")&gt;12,12,DATEDIF(I252,$X$2,"m"))</f>
        <v>12</v>
      </c>
      <c r="Y252" s="19">
        <f t="shared" si="411"/>
        <v>2220</v>
      </c>
      <c r="Z252" s="35">
        <f t="shared" si="412"/>
        <v>0</v>
      </c>
      <c r="AA252" s="35">
        <f t="shared" si="413"/>
        <v>0</v>
      </c>
      <c r="AB252" s="36">
        <f t="shared" si="414"/>
        <v>21.936</v>
      </c>
      <c r="AC252" s="35">
        <f t="shared" si="415"/>
        <v>0</v>
      </c>
      <c r="AD252" s="35">
        <f t="shared" si="416"/>
        <v>21.93</v>
      </c>
      <c r="AE252" s="19">
        <f t="shared" si="417"/>
        <v>12</v>
      </c>
      <c r="AF252" s="37">
        <f t="shared" si="501"/>
        <v>263</v>
      </c>
    </row>
    <row r="253" s="2" customFormat="1" ht="30" customHeight="1" spans="1:32">
      <c r="A253" s="18">
        <v>307</v>
      </c>
      <c r="B253" s="19" t="str">
        <f>VLOOKUP($K253,[1]房源明细!$B:$P,5,FALSE)</f>
        <v>王安香</v>
      </c>
      <c r="C253" s="19" t="s">
        <v>92</v>
      </c>
      <c r="D253" s="19">
        <f>VLOOKUP($K253,[1]房源明细!$B:$P,11,FALSE)</f>
        <v>1</v>
      </c>
      <c r="E253" s="19">
        <f>VLOOKUP($K253,[1]房源明细!$B:$P,12,FALSE)</f>
        <v>0</v>
      </c>
      <c r="F253" s="19">
        <f>VLOOKUP($K253,[1]房源明细!$B:$P,13,FALSE)</f>
        <v>0</v>
      </c>
      <c r="G253" s="19">
        <f>VLOOKUP($K253,[1]房源明细!$B:$P,14,FALSE)</f>
        <v>1</v>
      </c>
      <c r="H253" s="19">
        <f>VLOOKUP($K253,[1]房源明细!$B:$P,15,FALSE)</f>
        <v>0</v>
      </c>
      <c r="I253" s="28">
        <f>VLOOKUP($K253,[1]房源明细!$B:$P,3,FALSE)</f>
        <v>43122</v>
      </c>
      <c r="J253" s="19"/>
      <c r="K253" s="29" t="s">
        <v>497</v>
      </c>
      <c r="L253" s="19">
        <f>VLOOKUP($K253,[1]房源明细!$B:$P,2,FALSE)</f>
        <v>52.4</v>
      </c>
      <c r="M253" s="19"/>
      <c r="N253" s="19">
        <f t="shared" ref="N253:Q253" si="528">E253*16</f>
        <v>0</v>
      </c>
      <c r="O253" s="19">
        <f t="shared" si="528"/>
        <v>0</v>
      </c>
      <c r="P253" s="19">
        <f t="shared" si="528"/>
        <v>16</v>
      </c>
      <c r="Q253" s="19">
        <f t="shared" si="528"/>
        <v>0</v>
      </c>
      <c r="R253" s="19">
        <f>[1]房源明细!J312</f>
        <v>4.57</v>
      </c>
      <c r="S253" s="19">
        <f t="shared" ref="S253:V253" si="529">IF($L253&gt;N253,N253,$L253)</f>
        <v>0</v>
      </c>
      <c r="T253" s="19">
        <f t="shared" si="529"/>
        <v>0</v>
      </c>
      <c r="U253" s="19">
        <f t="shared" si="529"/>
        <v>16</v>
      </c>
      <c r="V253" s="19">
        <f t="shared" si="529"/>
        <v>0</v>
      </c>
      <c r="W253" s="19">
        <f>VLOOKUP($K253,[1]房源明细!$B:$P,10,FALSE)</f>
        <v>205</v>
      </c>
      <c r="X253" s="19">
        <f>IF(DATEDIF(I253,$X$2,"m")&gt;12,12,DATEDIF(I253,$X$2,"m"))</f>
        <v>12</v>
      </c>
      <c r="Y253" s="19">
        <f t="shared" si="411"/>
        <v>2460</v>
      </c>
      <c r="Z253" s="35">
        <f t="shared" si="412"/>
        <v>0</v>
      </c>
      <c r="AA253" s="35">
        <f t="shared" si="413"/>
        <v>0</v>
      </c>
      <c r="AB253" s="36">
        <f t="shared" si="414"/>
        <v>21.936</v>
      </c>
      <c r="AC253" s="35">
        <f t="shared" si="415"/>
        <v>0</v>
      </c>
      <c r="AD253" s="35">
        <f t="shared" si="416"/>
        <v>21.93</v>
      </c>
      <c r="AE253" s="19">
        <f t="shared" si="417"/>
        <v>12</v>
      </c>
      <c r="AF253" s="37">
        <f t="shared" si="501"/>
        <v>263</v>
      </c>
    </row>
    <row r="254" s="2" customFormat="1" ht="14.25" spans="1:32">
      <c r="A254" s="18">
        <v>308</v>
      </c>
      <c r="B254" s="19" t="str">
        <f>VLOOKUP($K254,[1]房源明细!$B:$P,5,FALSE)</f>
        <v>朱文英</v>
      </c>
      <c r="C254" s="19" t="s">
        <v>498</v>
      </c>
      <c r="D254" s="19">
        <f>VLOOKUP($K254,[1]房源明细!$B:$P,11,FALSE)</f>
        <v>1</v>
      </c>
      <c r="E254" s="19">
        <f>VLOOKUP($K254,[1]房源明细!$B:$P,12,FALSE)</f>
        <v>0</v>
      </c>
      <c r="F254" s="19">
        <f>VLOOKUP($K254,[1]房源明细!$B:$P,13,FALSE)</f>
        <v>0</v>
      </c>
      <c r="G254" s="19">
        <f>VLOOKUP($K254,[1]房源明细!$B:$P,14,FALSE)</f>
        <v>1</v>
      </c>
      <c r="H254" s="19">
        <f>VLOOKUP($K254,[1]房源明细!$B:$P,15,FALSE)</f>
        <v>0</v>
      </c>
      <c r="I254" s="28">
        <f>VLOOKUP($K254,[1]房源明细!$B:$P,3,FALSE)</f>
        <v>43103</v>
      </c>
      <c r="J254" s="19"/>
      <c r="K254" s="29" t="s">
        <v>499</v>
      </c>
      <c r="L254" s="19">
        <f>VLOOKUP($K254,[1]房源明细!$B:$P,2,FALSE)</f>
        <v>52.4</v>
      </c>
      <c r="M254" s="19"/>
      <c r="N254" s="19">
        <f t="shared" ref="N254:Q254" si="530">E254*16</f>
        <v>0</v>
      </c>
      <c r="O254" s="19">
        <f t="shared" si="530"/>
        <v>0</v>
      </c>
      <c r="P254" s="19">
        <f t="shared" si="530"/>
        <v>16</v>
      </c>
      <c r="Q254" s="19">
        <f t="shared" si="530"/>
        <v>0</v>
      </c>
      <c r="R254" s="19">
        <f>[1]房源明细!J313</f>
        <v>4.57</v>
      </c>
      <c r="S254" s="19">
        <f t="shared" ref="S254:V254" si="531">IF($L254&gt;N254,N254,$L254)</f>
        <v>0</v>
      </c>
      <c r="T254" s="19">
        <f t="shared" si="531"/>
        <v>0</v>
      </c>
      <c r="U254" s="19">
        <f t="shared" si="531"/>
        <v>16</v>
      </c>
      <c r="V254" s="19">
        <f t="shared" si="531"/>
        <v>0</v>
      </c>
      <c r="W254" s="19">
        <f>VLOOKUP($K254,[1]房源明细!$B:$P,10,FALSE)</f>
        <v>205</v>
      </c>
      <c r="X254" s="19">
        <f>IF(DATEDIF(I254,$X$2,"m")&gt;12,12,DATEDIF(I254,$X$2,"m"))</f>
        <v>12</v>
      </c>
      <c r="Y254" s="19">
        <f t="shared" si="411"/>
        <v>2460</v>
      </c>
      <c r="Z254" s="35">
        <f t="shared" si="412"/>
        <v>0</v>
      </c>
      <c r="AA254" s="35">
        <f t="shared" si="413"/>
        <v>0</v>
      </c>
      <c r="AB254" s="36">
        <f t="shared" si="414"/>
        <v>21.936</v>
      </c>
      <c r="AC254" s="35">
        <f t="shared" si="415"/>
        <v>0</v>
      </c>
      <c r="AD254" s="35">
        <f t="shared" si="416"/>
        <v>21.93</v>
      </c>
      <c r="AE254" s="19">
        <f t="shared" si="417"/>
        <v>12</v>
      </c>
      <c r="AF254" s="37">
        <f t="shared" si="501"/>
        <v>263</v>
      </c>
    </row>
    <row r="255" s="2" customFormat="1" ht="14.25" spans="1:32">
      <c r="A255" s="18">
        <v>309</v>
      </c>
      <c r="B255" s="19" t="str">
        <f>VLOOKUP($K255,[1]房源明细!$B:$P,5,FALSE)</f>
        <v>陈国保</v>
      </c>
      <c r="C255" s="19" t="s">
        <v>500</v>
      </c>
      <c r="D255" s="19">
        <f>VLOOKUP($K255,[1]房源明细!$B:$P,11,FALSE)</f>
        <v>1</v>
      </c>
      <c r="E255" s="19">
        <f>VLOOKUP($K255,[1]房源明细!$B:$P,12,FALSE)</f>
        <v>0</v>
      </c>
      <c r="F255" s="19">
        <f>VLOOKUP($K255,[1]房源明细!$B:$P,13,FALSE)</f>
        <v>0</v>
      </c>
      <c r="G255" s="19">
        <f>VLOOKUP($K255,[1]房源明细!$B:$P,14,FALSE)</f>
        <v>1</v>
      </c>
      <c r="H255" s="19">
        <f>VLOOKUP($K255,[1]房源明细!$B:$P,15,FALSE)</f>
        <v>0</v>
      </c>
      <c r="I255" s="28">
        <f>VLOOKUP($K255,[1]房源明细!$B:$P,3,FALSE)</f>
        <v>43102</v>
      </c>
      <c r="J255" s="19"/>
      <c r="K255" s="29" t="s">
        <v>501</v>
      </c>
      <c r="L255" s="19">
        <f>VLOOKUP($K255,[1]房源明细!$B:$P,2,FALSE)</f>
        <v>47.33</v>
      </c>
      <c r="M255" s="19"/>
      <c r="N255" s="19">
        <f t="shared" ref="N255:Q255" si="532">E255*16</f>
        <v>0</v>
      </c>
      <c r="O255" s="19">
        <f t="shared" si="532"/>
        <v>0</v>
      </c>
      <c r="P255" s="19">
        <f t="shared" si="532"/>
        <v>16</v>
      </c>
      <c r="Q255" s="19">
        <f t="shared" si="532"/>
        <v>0</v>
      </c>
      <c r="R255" s="19">
        <f>[1]房源明细!J314</f>
        <v>4.57</v>
      </c>
      <c r="S255" s="19">
        <f t="shared" ref="S255:V255" si="533">IF($L255&gt;N255,N255,$L255)</f>
        <v>0</v>
      </c>
      <c r="T255" s="19">
        <f t="shared" si="533"/>
        <v>0</v>
      </c>
      <c r="U255" s="19">
        <f t="shared" si="533"/>
        <v>16</v>
      </c>
      <c r="V255" s="19">
        <f t="shared" si="533"/>
        <v>0</v>
      </c>
      <c r="W255" s="19">
        <f>VLOOKUP($K255,[1]房源明细!$B:$P,10,FALSE)</f>
        <v>185</v>
      </c>
      <c r="X255" s="19">
        <f>IF(DATEDIF(I255,$X$2,"m")&gt;12,12,DATEDIF(I255,$X$2,"m"))</f>
        <v>12</v>
      </c>
      <c r="Y255" s="19">
        <f t="shared" si="411"/>
        <v>2220</v>
      </c>
      <c r="Z255" s="35">
        <f t="shared" si="412"/>
        <v>0</v>
      </c>
      <c r="AA255" s="35">
        <f t="shared" si="413"/>
        <v>0</v>
      </c>
      <c r="AB255" s="36">
        <f t="shared" si="414"/>
        <v>21.936</v>
      </c>
      <c r="AC255" s="35">
        <f t="shared" si="415"/>
        <v>0</v>
      </c>
      <c r="AD255" s="35">
        <f t="shared" si="416"/>
        <v>21.93</v>
      </c>
      <c r="AE255" s="19">
        <f t="shared" si="417"/>
        <v>12</v>
      </c>
      <c r="AF255" s="37">
        <f t="shared" si="501"/>
        <v>263</v>
      </c>
    </row>
    <row r="256" s="2" customFormat="1" ht="56" customHeight="1" spans="1:32">
      <c r="A256" s="18">
        <v>310</v>
      </c>
      <c r="B256" s="19" t="str">
        <f>VLOOKUP($K256,[1]房源明细!$B:$P,5,FALSE)</f>
        <v>熊兰芳</v>
      </c>
      <c r="C256" s="19" t="s">
        <v>502</v>
      </c>
      <c r="D256" s="19">
        <f>VLOOKUP($K256,[1]房源明细!$B:$P,11,FALSE)</f>
        <v>1</v>
      </c>
      <c r="E256" s="19">
        <f>VLOOKUP($K256,[1]房源明细!$B:$P,12,FALSE)</f>
        <v>1</v>
      </c>
      <c r="F256" s="19">
        <f>VLOOKUP($K256,[1]房源明细!$B:$P,13,FALSE)</f>
        <v>0</v>
      </c>
      <c r="G256" s="19">
        <f>VLOOKUP($K256,[1]房源明细!$B:$P,14,FALSE)</f>
        <v>0</v>
      </c>
      <c r="H256" s="19">
        <f>VLOOKUP($K256,[1]房源明细!$B:$P,15,FALSE)</f>
        <v>0</v>
      </c>
      <c r="I256" s="28">
        <f>VLOOKUP($K256,[1]房源明细!$B:$P,3,FALSE)</f>
        <v>43034</v>
      </c>
      <c r="J256" s="19"/>
      <c r="K256" s="29" t="s">
        <v>503</v>
      </c>
      <c r="L256" s="19">
        <f>VLOOKUP($K256,[1]房源明细!$B:$P,2,FALSE)</f>
        <v>47.33</v>
      </c>
      <c r="M256" s="19"/>
      <c r="N256" s="19">
        <f t="shared" ref="N256:Q256" si="534">E256*16</f>
        <v>16</v>
      </c>
      <c r="O256" s="19">
        <f t="shared" si="534"/>
        <v>0</v>
      </c>
      <c r="P256" s="19">
        <f t="shared" si="534"/>
        <v>0</v>
      </c>
      <c r="Q256" s="19">
        <f t="shared" si="534"/>
        <v>0</v>
      </c>
      <c r="R256" s="19">
        <f>[1]房源明细!J315</f>
        <v>4.57</v>
      </c>
      <c r="S256" s="19">
        <f t="shared" ref="S256:V256" si="535">IF($L256&gt;N256,N256,$L256)</f>
        <v>16</v>
      </c>
      <c r="T256" s="19">
        <f t="shared" si="535"/>
        <v>0</v>
      </c>
      <c r="U256" s="19">
        <f t="shared" si="535"/>
        <v>0</v>
      </c>
      <c r="V256" s="19">
        <f t="shared" si="535"/>
        <v>0</v>
      </c>
      <c r="W256" s="19">
        <f>VLOOKUP($K256,[1]房源明细!$B:$P,10,FALSE)</f>
        <v>185</v>
      </c>
      <c r="X256" s="19">
        <f>IF(DATEDIF(I256,$X$2,"m")&gt;12,12,DATEDIF(I256,$X$2,"m"))</f>
        <v>12</v>
      </c>
      <c r="Y256" s="19">
        <f t="shared" si="411"/>
        <v>2220</v>
      </c>
      <c r="Z256" s="35">
        <f t="shared" si="412"/>
        <v>65.808</v>
      </c>
      <c r="AA256" s="35">
        <f t="shared" si="413"/>
        <v>0</v>
      </c>
      <c r="AB256" s="36">
        <f t="shared" si="414"/>
        <v>0</v>
      </c>
      <c r="AC256" s="35">
        <f t="shared" si="415"/>
        <v>0</v>
      </c>
      <c r="AD256" s="35">
        <f t="shared" si="416"/>
        <v>65.8</v>
      </c>
      <c r="AE256" s="19">
        <f t="shared" si="417"/>
        <v>12</v>
      </c>
      <c r="AF256" s="37">
        <f t="shared" si="501"/>
        <v>789</v>
      </c>
    </row>
    <row r="257" s="2" customFormat="1" ht="14.25" spans="1:32">
      <c r="A257" s="18">
        <v>311</v>
      </c>
      <c r="B257" s="19" t="str">
        <f>VLOOKUP($K257,[1]房源明细!$B:$P,5,FALSE)</f>
        <v>王爱华</v>
      </c>
      <c r="C257" s="19" t="s">
        <v>504</v>
      </c>
      <c r="D257" s="19">
        <f>VLOOKUP($K257,[1]房源明细!$B:$P,11,FALSE)</f>
        <v>2</v>
      </c>
      <c r="E257" s="19">
        <f>VLOOKUP($K257,[1]房源明细!$B:$P,12,FALSE)</f>
        <v>0</v>
      </c>
      <c r="F257" s="19">
        <f>VLOOKUP($K257,[1]房源明细!$B:$P,13,FALSE)</f>
        <v>0</v>
      </c>
      <c r="G257" s="19">
        <f>VLOOKUP($K257,[1]房源明细!$B:$P,14,FALSE)</f>
        <v>2</v>
      </c>
      <c r="H257" s="19">
        <f>VLOOKUP($K257,[1]房源明细!$B:$P,15,FALSE)</f>
        <v>0</v>
      </c>
      <c r="I257" s="28">
        <f>VLOOKUP($K257,[1]房源明细!$B:$P,3,FALSE)</f>
        <v>43354</v>
      </c>
      <c r="J257" s="19"/>
      <c r="K257" s="29" t="s">
        <v>505</v>
      </c>
      <c r="L257" s="19">
        <f>VLOOKUP($K257,[1]房源明细!$B:$P,2,FALSE)</f>
        <v>52.4</v>
      </c>
      <c r="M257" s="19"/>
      <c r="N257" s="19">
        <f t="shared" ref="N257:Q257" si="536">E257*16</f>
        <v>0</v>
      </c>
      <c r="O257" s="19">
        <f t="shared" si="536"/>
        <v>0</v>
      </c>
      <c r="P257" s="19">
        <f t="shared" si="536"/>
        <v>32</v>
      </c>
      <c r="Q257" s="19">
        <f t="shared" si="536"/>
        <v>0</v>
      </c>
      <c r="R257" s="19">
        <f>[1]房源明细!J316</f>
        <v>4.57</v>
      </c>
      <c r="S257" s="19">
        <f t="shared" ref="S257:V257" si="537">IF($L257&gt;N257,N257,$L257)</f>
        <v>0</v>
      </c>
      <c r="T257" s="19">
        <f t="shared" si="537"/>
        <v>0</v>
      </c>
      <c r="U257" s="19">
        <f t="shared" si="537"/>
        <v>32</v>
      </c>
      <c r="V257" s="19">
        <f t="shared" si="537"/>
        <v>0</v>
      </c>
      <c r="W257" s="19">
        <f>VLOOKUP($K257,[1]房源明细!$B:$P,10,FALSE)</f>
        <v>205</v>
      </c>
      <c r="X257" s="19">
        <f>IF(DATEDIF(I257,$X$2,"m")&gt;12,12,DATEDIF(I257,$X$2,"m"))</f>
        <v>12</v>
      </c>
      <c r="Y257" s="19">
        <f t="shared" si="411"/>
        <v>2460</v>
      </c>
      <c r="Z257" s="35">
        <f t="shared" si="412"/>
        <v>0</v>
      </c>
      <c r="AA257" s="35">
        <f t="shared" si="413"/>
        <v>0</v>
      </c>
      <c r="AB257" s="36">
        <f t="shared" si="414"/>
        <v>43.872</v>
      </c>
      <c r="AC257" s="35">
        <f t="shared" si="415"/>
        <v>0</v>
      </c>
      <c r="AD257" s="35">
        <f t="shared" si="416"/>
        <v>43.87</v>
      </c>
      <c r="AE257" s="19">
        <f t="shared" si="417"/>
        <v>12</v>
      </c>
      <c r="AF257" s="37">
        <f t="shared" si="501"/>
        <v>526</v>
      </c>
    </row>
    <row r="258" s="2" customFormat="1" ht="14.25" spans="1:32">
      <c r="A258" s="18">
        <v>313</v>
      </c>
      <c r="B258" s="19" t="str">
        <f>VLOOKUP($K258,[1]房源明细!$B:$P,5,FALSE)</f>
        <v>王英茹</v>
      </c>
      <c r="C258" s="19" t="s">
        <v>506</v>
      </c>
      <c r="D258" s="19">
        <f>VLOOKUP($K258,[1]房源明细!$B:$P,11,FALSE)</f>
        <v>1</v>
      </c>
      <c r="E258" s="19">
        <f>VLOOKUP($K258,[1]房源明细!$B:$P,12,FALSE)</f>
        <v>0</v>
      </c>
      <c r="F258" s="19">
        <f>VLOOKUP($K258,[1]房源明细!$B:$P,13,FALSE)</f>
        <v>0</v>
      </c>
      <c r="G258" s="19">
        <f>VLOOKUP($K258,[1]房源明细!$B:$P,14,FALSE)</f>
        <v>1</v>
      </c>
      <c r="H258" s="19">
        <f>VLOOKUP($K258,[1]房源明细!$B:$P,15,FALSE)</f>
        <v>0</v>
      </c>
      <c r="I258" s="28">
        <f>VLOOKUP($K258,[1]房源明细!$B:$P,3,FALSE)</f>
        <v>43102</v>
      </c>
      <c r="J258" s="19"/>
      <c r="K258" s="29" t="s">
        <v>507</v>
      </c>
      <c r="L258" s="19">
        <f>VLOOKUP($K258,[1]房源明细!$B:$P,2,FALSE)</f>
        <v>47.33</v>
      </c>
      <c r="M258" s="19"/>
      <c r="N258" s="19">
        <f t="shared" ref="N258:Q258" si="538">E258*16</f>
        <v>0</v>
      </c>
      <c r="O258" s="19">
        <f t="shared" si="538"/>
        <v>0</v>
      </c>
      <c r="P258" s="19">
        <f t="shared" si="538"/>
        <v>16</v>
      </c>
      <c r="Q258" s="19">
        <f t="shared" si="538"/>
        <v>0</v>
      </c>
      <c r="R258" s="19">
        <f>[1]房源明细!J318</f>
        <v>4.57</v>
      </c>
      <c r="S258" s="19">
        <f t="shared" ref="S258:V258" si="539">IF($L258&gt;N258,N258,$L258)</f>
        <v>0</v>
      </c>
      <c r="T258" s="19">
        <f t="shared" si="539"/>
        <v>0</v>
      </c>
      <c r="U258" s="19">
        <f t="shared" si="539"/>
        <v>16</v>
      </c>
      <c r="V258" s="19">
        <f t="shared" si="539"/>
        <v>0</v>
      </c>
      <c r="W258" s="19">
        <f>VLOOKUP($K258,[1]房源明细!$B:$P,10,FALSE)</f>
        <v>185</v>
      </c>
      <c r="X258" s="19">
        <f>IF(DATEDIF(I258,$X$2,"m")&gt;12,12,DATEDIF(I258,$X$2,"m"))</f>
        <v>12</v>
      </c>
      <c r="Y258" s="19">
        <f t="shared" si="411"/>
        <v>2220</v>
      </c>
      <c r="Z258" s="35">
        <f t="shared" si="412"/>
        <v>0</v>
      </c>
      <c r="AA258" s="35">
        <f t="shared" si="413"/>
        <v>0</v>
      </c>
      <c r="AB258" s="36">
        <f t="shared" si="414"/>
        <v>21.936</v>
      </c>
      <c r="AC258" s="35">
        <f t="shared" si="415"/>
        <v>0</v>
      </c>
      <c r="AD258" s="35">
        <f t="shared" si="416"/>
        <v>21.93</v>
      </c>
      <c r="AE258" s="19">
        <f t="shared" si="417"/>
        <v>12</v>
      </c>
      <c r="AF258" s="37">
        <f t="shared" si="501"/>
        <v>263</v>
      </c>
    </row>
    <row r="259" s="2" customFormat="1" ht="30" customHeight="1" spans="1:32">
      <c r="A259" s="18">
        <v>314</v>
      </c>
      <c r="B259" s="19" t="str">
        <f>VLOOKUP($K259,[1]房源明细!$B:$P,5,FALSE)</f>
        <v>徐宝奖</v>
      </c>
      <c r="C259" s="19" t="s">
        <v>508</v>
      </c>
      <c r="D259" s="19">
        <f>VLOOKUP($K259,[1]房源明细!$B:$P,11,FALSE)</f>
        <v>2</v>
      </c>
      <c r="E259" s="19">
        <f>VLOOKUP($K259,[1]房源明细!$B:$P,12,FALSE)</f>
        <v>0</v>
      </c>
      <c r="F259" s="19">
        <f>VLOOKUP($K259,[1]房源明细!$B:$P,13,FALSE)</f>
        <v>0</v>
      </c>
      <c r="G259" s="19">
        <f>VLOOKUP($K259,[1]房源明细!$B:$P,14,FALSE)</f>
        <v>2</v>
      </c>
      <c r="H259" s="19">
        <f>VLOOKUP($K259,[1]房源明细!$B:$P,15,FALSE)</f>
        <v>0</v>
      </c>
      <c r="I259" s="28">
        <f>VLOOKUP($K259,[1]房源明细!$B:$P,3,FALSE)</f>
        <v>43122</v>
      </c>
      <c r="J259" s="19"/>
      <c r="K259" s="29" t="s">
        <v>509</v>
      </c>
      <c r="L259" s="19">
        <f>VLOOKUP($K259,[1]房源明细!$B:$P,2,FALSE)</f>
        <v>47.33</v>
      </c>
      <c r="M259" s="19"/>
      <c r="N259" s="19">
        <f t="shared" ref="N259:Q259" si="540">E259*16</f>
        <v>0</v>
      </c>
      <c r="O259" s="19">
        <f t="shared" si="540"/>
        <v>0</v>
      </c>
      <c r="P259" s="19">
        <f t="shared" si="540"/>
        <v>32</v>
      </c>
      <c r="Q259" s="19">
        <f t="shared" si="540"/>
        <v>0</v>
      </c>
      <c r="R259" s="19">
        <f>[1]房源明细!J319</f>
        <v>4.57</v>
      </c>
      <c r="S259" s="19">
        <f t="shared" ref="S259:V259" si="541">IF($L259&gt;N259,N259,$L259)</f>
        <v>0</v>
      </c>
      <c r="T259" s="19">
        <f t="shared" si="541"/>
        <v>0</v>
      </c>
      <c r="U259" s="19">
        <f t="shared" si="541"/>
        <v>32</v>
      </c>
      <c r="V259" s="19">
        <f t="shared" si="541"/>
        <v>0</v>
      </c>
      <c r="W259" s="19">
        <f>VLOOKUP($K259,[1]房源明细!$B:$P,10,FALSE)</f>
        <v>185</v>
      </c>
      <c r="X259" s="19">
        <f>IF(DATEDIF(I259,$X$2,"m")&gt;12,12,DATEDIF(I259,$X$2,"m"))</f>
        <v>12</v>
      </c>
      <c r="Y259" s="19">
        <f t="shared" si="411"/>
        <v>2220</v>
      </c>
      <c r="Z259" s="35">
        <f t="shared" si="412"/>
        <v>0</v>
      </c>
      <c r="AA259" s="35">
        <f t="shared" si="413"/>
        <v>0</v>
      </c>
      <c r="AB259" s="36">
        <f t="shared" si="414"/>
        <v>43.872</v>
      </c>
      <c r="AC259" s="35">
        <f t="shared" si="415"/>
        <v>0</v>
      </c>
      <c r="AD259" s="35">
        <f t="shared" si="416"/>
        <v>43.87</v>
      </c>
      <c r="AE259" s="19">
        <f t="shared" si="417"/>
        <v>12</v>
      </c>
      <c r="AF259" s="37">
        <f t="shared" si="501"/>
        <v>526</v>
      </c>
    </row>
    <row r="260" s="2" customFormat="1" ht="14.25" spans="1:32">
      <c r="A260" s="18">
        <v>315</v>
      </c>
      <c r="B260" s="19" t="str">
        <f>VLOOKUP($K260,[1]房源明细!$B:$P,5,FALSE)</f>
        <v>刘虹</v>
      </c>
      <c r="C260" s="19" t="s">
        <v>510</v>
      </c>
      <c r="D260" s="19">
        <f>VLOOKUP($K260,[1]房源明细!$B:$P,11,FALSE)</f>
        <v>1</v>
      </c>
      <c r="E260" s="19">
        <f>VLOOKUP($K260,[1]房源明细!$B:$P,12,FALSE)</f>
        <v>0</v>
      </c>
      <c r="F260" s="19">
        <f>VLOOKUP($K260,[1]房源明细!$B:$P,13,FALSE)</f>
        <v>0</v>
      </c>
      <c r="G260" s="19">
        <f>VLOOKUP($K260,[1]房源明细!$B:$P,14,FALSE)</f>
        <v>1</v>
      </c>
      <c r="H260" s="19">
        <f>VLOOKUP($K260,[1]房源明细!$B:$P,15,FALSE)</f>
        <v>0</v>
      </c>
      <c r="I260" s="28">
        <f>VLOOKUP($K260,[1]房源明细!$B:$P,3,FALSE)</f>
        <v>43062</v>
      </c>
      <c r="J260" s="19"/>
      <c r="K260" s="29" t="s">
        <v>511</v>
      </c>
      <c r="L260" s="19">
        <f>VLOOKUP($K260,[1]房源明细!$B:$P,2,FALSE)</f>
        <v>52.4</v>
      </c>
      <c r="M260" s="19"/>
      <c r="N260" s="19">
        <f t="shared" ref="N260:Q260" si="542">E260*16</f>
        <v>0</v>
      </c>
      <c r="O260" s="19">
        <f t="shared" si="542"/>
        <v>0</v>
      </c>
      <c r="P260" s="19">
        <f t="shared" si="542"/>
        <v>16</v>
      </c>
      <c r="Q260" s="19">
        <f t="shared" si="542"/>
        <v>0</v>
      </c>
      <c r="R260" s="19">
        <f>[1]房源明细!J320</f>
        <v>4.57</v>
      </c>
      <c r="S260" s="19">
        <f t="shared" ref="S260:V260" si="543">IF($L260&gt;N260,N260,$L260)</f>
        <v>0</v>
      </c>
      <c r="T260" s="19">
        <f t="shared" si="543"/>
        <v>0</v>
      </c>
      <c r="U260" s="19">
        <f t="shared" si="543"/>
        <v>16</v>
      </c>
      <c r="V260" s="19">
        <f t="shared" si="543"/>
        <v>0</v>
      </c>
      <c r="W260" s="19">
        <f>VLOOKUP($K260,[1]房源明细!$B:$P,10,FALSE)</f>
        <v>205</v>
      </c>
      <c r="X260" s="19">
        <f>IF(DATEDIF(I260,$X$2,"m")&gt;12,12,DATEDIF(I260,$X$2,"m"))</f>
        <v>12</v>
      </c>
      <c r="Y260" s="19">
        <f t="shared" si="411"/>
        <v>2460</v>
      </c>
      <c r="Z260" s="35">
        <f t="shared" si="412"/>
        <v>0</v>
      </c>
      <c r="AA260" s="35">
        <f t="shared" si="413"/>
        <v>0</v>
      </c>
      <c r="AB260" s="36">
        <f t="shared" si="414"/>
        <v>21.936</v>
      </c>
      <c r="AC260" s="35">
        <f t="shared" si="415"/>
        <v>0</v>
      </c>
      <c r="AD260" s="35">
        <f t="shared" si="416"/>
        <v>21.93</v>
      </c>
      <c r="AE260" s="19">
        <f t="shared" si="417"/>
        <v>12</v>
      </c>
      <c r="AF260" s="37">
        <f t="shared" si="501"/>
        <v>263</v>
      </c>
    </row>
    <row r="261" s="2" customFormat="1" ht="14.25" spans="1:32">
      <c r="A261" s="18">
        <v>316</v>
      </c>
      <c r="B261" s="19" t="str">
        <f>VLOOKUP($K261,[1]房源明细!$B:$P,5,FALSE)</f>
        <v>闫顺香</v>
      </c>
      <c r="C261" s="19" t="s">
        <v>58</v>
      </c>
      <c r="D261" s="19">
        <f>VLOOKUP($K261,[1]房源明细!$B:$P,11,FALSE)</f>
        <v>1</v>
      </c>
      <c r="E261" s="19">
        <f>VLOOKUP($K261,[1]房源明细!$B:$P,12,FALSE)</f>
        <v>0</v>
      </c>
      <c r="F261" s="19">
        <f>VLOOKUP($K261,[1]房源明细!$B:$P,13,FALSE)</f>
        <v>0</v>
      </c>
      <c r="G261" s="19">
        <f>VLOOKUP($K261,[1]房源明细!$B:$P,14,FALSE)</f>
        <v>1</v>
      </c>
      <c r="H261" s="19">
        <f>VLOOKUP($K261,[1]房源明细!$B:$P,15,FALSE)</f>
        <v>0</v>
      </c>
      <c r="I261" s="28">
        <f>VLOOKUP($K261,[1]房源明细!$B:$P,3,FALSE)</f>
        <v>43103</v>
      </c>
      <c r="J261" s="19"/>
      <c r="K261" s="29" t="s">
        <v>512</v>
      </c>
      <c r="L261" s="19">
        <f>VLOOKUP($K261,[1]房源明细!$B:$P,2,FALSE)</f>
        <v>52.4</v>
      </c>
      <c r="M261" s="19"/>
      <c r="N261" s="19">
        <f t="shared" ref="N261:Q261" si="544">E261*16</f>
        <v>0</v>
      </c>
      <c r="O261" s="19">
        <f t="shared" si="544"/>
        <v>0</v>
      </c>
      <c r="P261" s="19">
        <f t="shared" si="544"/>
        <v>16</v>
      </c>
      <c r="Q261" s="19">
        <f t="shared" si="544"/>
        <v>0</v>
      </c>
      <c r="R261" s="19">
        <f>[1]房源明细!J321</f>
        <v>4.57</v>
      </c>
      <c r="S261" s="19">
        <f t="shared" ref="S261:V261" si="545">IF($L261&gt;N261,N261,$L261)</f>
        <v>0</v>
      </c>
      <c r="T261" s="19">
        <f t="shared" si="545"/>
        <v>0</v>
      </c>
      <c r="U261" s="19">
        <f t="shared" si="545"/>
        <v>16</v>
      </c>
      <c r="V261" s="19">
        <f t="shared" si="545"/>
        <v>0</v>
      </c>
      <c r="W261" s="19">
        <f>VLOOKUP($K261,[1]房源明细!$B:$P,10,FALSE)</f>
        <v>205</v>
      </c>
      <c r="X261" s="19">
        <f>IF(DATEDIF(I261,$X$2,"m")&gt;12,12,DATEDIF(I261,$X$2,"m"))</f>
        <v>12</v>
      </c>
      <c r="Y261" s="19">
        <f t="shared" si="411"/>
        <v>2460</v>
      </c>
      <c r="Z261" s="35">
        <f t="shared" si="412"/>
        <v>0</v>
      </c>
      <c r="AA261" s="35">
        <f t="shared" si="413"/>
        <v>0</v>
      </c>
      <c r="AB261" s="36">
        <f t="shared" si="414"/>
        <v>21.936</v>
      </c>
      <c r="AC261" s="35">
        <f t="shared" si="415"/>
        <v>0</v>
      </c>
      <c r="AD261" s="35">
        <f t="shared" si="416"/>
        <v>21.93</v>
      </c>
      <c r="AE261" s="19">
        <f t="shared" si="417"/>
        <v>12</v>
      </c>
      <c r="AF261" s="37">
        <f t="shared" si="501"/>
        <v>263</v>
      </c>
    </row>
    <row r="262" s="2" customFormat="1" ht="14.25" spans="1:32">
      <c r="A262" s="18">
        <v>317</v>
      </c>
      <c r="B262" s="19" t="str">
        <f>VLOOKUP($K262,[1]房源明细!$B:$P,5,FALSE)</f>
        <v>杜志平</v>
      </c>
      <c r="C262" s="19" t="s">
        <v>479</v>
      </c>
      <c r="D262" s="19">
        <f>VLOOKUP($K262,[1]房源明细!$B:$P,11,FALSE)</f>
        <v>1</v>
      </c>
      <c r="E262" s="19">
        <f>VLOOKUP($K262,[1]房源明细!$B:$P,12,FALSE)</f>
        <v>0</v>
      </c>
      <c r="F262" s="19">
        <f>VLOOKUP($K262,[1]房源明细!$B:$P,13,FALSE)</f>
        <v>0</v>
      </c>
      <c r="G262" s="19">
        <f>VLOOKUP($K262,[1]房源明细!$B:$P,14,FALSE)</f>
        <v>1</v>
      </c>
      <c r="H262" s="19">
        <f>VLOOKUP($K262,[1]房源明细!$B:$P,15,FALSE)</f>
        <v>0</v>
      </c>
      <c r="I262" s="28">
        <f>VLOOKUP($K262,[1]房源明细!$B:$P,3,FALSE)</f>
        <v>43102</v>
      </c>
      <c r="J262" s="19"/>
      <c r="K262" s="29" t="s">
        <v>513</v>
      </c>
      <c r="L262" s="19">
        <f>VLOOKUP($K262,[1]房源明细!$B:$P,2,FALSE)</f>
        <v>47.33</v>
      </c>
      <c r="M262" s="19"/>
      <c r="N262" s="19">
        <f t="shared" ref="N262:Q262" si="546">E262*16</f>
        <v>0</v>
      </c>
      <c r="O262" s="19">
        <f t="shared" si="546"/>
        <v>0</v>
      </c>
      <c r="P262" s="19">
        <f t="shared" si="546"/>
        <v>16</v>
      </c>
      <c r="Q262" s="19">
        <f t="shared" si="546"/>
        <v>0</v>
      </c>
      <c r="R262" s="19">
        <f>[1]房源明细!J322</f>
        <v>4.57</v>
      </c>
      <c r="S262" s="19">
        <f t="shared" ref="S262:V262" si="547">IF($L262&gt;N262,N262,$L262)</f>
        <v>0</v>
      </c>
      <c r="T262" s="19">
        <f t="shared" si="547"/>
        <v>0</v>
      </c>
      <c r="U262" s="19">
        <f t="shared" si="547"/>
        <v>16</v>
      </c>
      <c r="V262" s="19">
        <f t="shared" si="547"/>
        <v>0</v>
      </c>
      <c r="W262" s="19">
        <f>VLOOKUP($K262,[1]房源明细!$B:$P,10,FALSE)</f>
        <v>185</v>
      </c>
      <c r="X262" s="19">
        <f>IF(DATEDIF(I262,$X$2,"m")&gt;12,12,DATEDIF(I262,$X$2,"m"))</f>
        <v>12</v>
      </c>
      <c r="Y262" s="19">
        <f t="shared" ref="Y262:Y325" si="548">W262*X262</f>
        <v>2220</v>
      </c>
      <c r="Z262" s="35">
        <f t="shared" ref="Z262:Z325" si="549">S262*R262*0.9</f>
        <v>0</v>
      </c>
      <c r="AA262" s="35">
        <f t="shared" ref="AA262:AA325" si="550">T262*R262*0.8</f>
        <v>0</v>
      </c>
      <c r="AB262" s="36">
        <f t="shared" ref="AB262:AB325" si="551">U262*R262*0.3</f>
        <v>21.936</v>
      </c>
      <c r="AC262" s="35">
        <f t="shared" ref="AC262:AC325" si="552">R262*V262*0.4</f>
        <v>0</v>
      </c>
      <c r="AD262" s="35">
        <f t="shared" ref="AD262:AD325" si="553">TRUNC(Z262+AA262+AB262+AC262,2)</f>
        <v>21.93</v>
      </c>
      <c r="AE262" s="19">
        <f t="shared" ref="AE262:AE325" si="554">X262</f>
        <v>12</v>
      </c>
      <c r="AF262" s="37">
        <f t="shared" si="501"/>
        <v>263</v>
      </c>
    </row>
    <row r="263" s="2" customFormat="1" ht="14.25" spans="1:32">
      <c r="A263" s="18">
        <v>318</v>
      </c>
      <c r="B263" s="19" t="str">
        <f>VLOOKUP($K263,[1]房源明细!$B:$P,5,FALSE)</f>
        <v>王忠美</v>
      </c>
      <c r="C263" s="19" t="s">
        <v>146</v>
      </c>
      <c r="D263" s="19">
        <f>VLOOKUP($K263,[1]房源明细!$B:$P,11,FALSE)</f>
        <v>1</v>
      </c>
      <c r="E263" s="19">
        <f>VLOOKUP($K263,[1]房源明细!$B:$P,12,FALSE)</f>
        <v>0</v>
      </c>
      <c r="F263" s="19">
        <f>VLOOKUP($K263,[1]房源明细!$B:$P,13,FALSE)</f>
        <v>0</v>
      </c>
      <c r="G263" s="19">
        <f>VLOOKUP($K263,[1]房源明细!$B:$P,14,FALSE)</f>
        <v>1</v>
      </c>
      <c r="H263" s="19">
        <f>VLOOKUP($K263,[1]房源明细!$B:$P,15,FALSE)</f>
        <v>0</v>
      </c>
      <c r="I263" s="28">
        <f>VLOOKUP($K263,[1]房源明细!$B:$P,3,FALSE)</f>
        <v>43122</v>
      </c>
      <c r="J263" s="19"/>
      <c r="K263" s="29" t="s">
        <v>514</v>
      </c>
      <c r="L263" s="19">
        <f>VLOOKUP($K263,[1]房源明细!$B:$P,2,FALSE)</f>
        <v>47.33</v>
      </c>
      <c r="M263" s="19"/>
      <c r="N263" s="19">
        <f t="shared" ref="N263:Q263" si="555">E263*16</f>
        <v>0</v>
      </c>
      <c r="O263" s="19">
        <f t="shared" si="555"/>
        <v>0</v>
      </c>
      <c r="P263" s="19">
        <f t="shared" si="555"/>
        <v>16</v>
      </c>
      <c r="Q263" s="19">
        <f t="shared" si="555"/>
        <v>0</v>
      </c>
      <c r="R263" s="19">
        <f>[1]房源明细!J323</f>
        <v>4.57</v>
      </c>
      <c r="S263" s="19">
        <f t="shared" ref="S263:V263" si="556">IF($L263&gt;N263,N263,$L263)</f>
        <v>0</v>
      </c>
      <c r="T263" s="19">
        <f t="shared" si="556"/>
        <v>0</v>
      </c>
      <c r="U263" s="19">
        <f t="shared" si="556"/>
        <v>16</v>
      </c>
      <c r="V263" s="19">
        <f t="shared" si="556"/>
        <v>0</v>
      </c>
      <c r="W263" s="19">
        <f>VLOOKUP($K263,[1]房源明细!$B:$P,10,FALSE)</f>
        <v>185</v>
      </c>
      <c r="X263" s="19">
        <f>IF(DATEDIF(I263,$X$2,"m")&gt;12,12,DATEDIF(I263,$X$2,"m"))</f>
        <v>12</v>
      </c>
      <c r="Y263" s="19">
        <f t="shared" si="548"/>
        <v>2220</v>
      </c>
      <c r="Z263" s="35">
        <f t="shared" si="549"/>
        <v>0</v>
      </c>
      <c r="AA263" s="35">
        <f t="shared" si="550"/>
        <v>0</v>
      </c>
      <c r="AB263" s="36">
        <f t="shared" si="551"/>
        <v>21.936</v>
      </c>
      <c r="AC263" s="35">
        <f t="shared" si="552"/>
        <v>0</v>
      </c>
      <c r="AD263" s="35">
        <f t="shared" si="553"/>
        <v>21.93</v>
      </c>
      <c r="AE263" s="19">
        <f t="shared" si="554"/>
        <v>12</v>
      </c>
      <c r="AF263" s="37">
        <f t="shared" si="501"/>
        <v>263</v>
      </c>
    </row>
    <row r="264" s="2" customFormat="1" ht="14.25" spans="1:32">
      <c r="A264" s="18">
        <v>319</v>
      </c>
      <c r="B264" s="19" t="str">
        <f>VLOOKUP($K264,[1]房源明细!$B:$P,5,FALSE)</f>
        <v>方道明</v>
      </c>
      <c r="C264" s="19" t="s">
        <v>515</v>
      </c>
      <c r="D264" s="19">
        <f>VLOOKUP($K264,[1]房源明细!$B:$P,11,FALSE)</f>
        <v>2</v>
      </c>
      <c r="E264" s="19">
        <f>VLOOKUP($K264,[1]房源明细!$B:$P,12,FALSE)</f>
        <v>0</v>
      </c>
      <c r="F264" s="19">
        <f>VLOOKUP($K264,[1]房源明细!$B:$P,13,FALSE)</f>
        <v>0</v>
      </c>
      <c r="G264" s="19">
        <f>VLOOKUP($K264,[1]房源明细!$B:$P,14,FALSE)</f>
        <v>2</v>
      </c>
      <c r="H264" s="19">
        <f>VLOOKUP($K264,[1]房源明细!$B:$P,15,FALSE)</f>
        <v>0</v>
      </c>
      <c r="I264" s="28">
        <f>VLOOKUP($K264,[1]房源明细!$B:$P,3,FALSE)</f>
        <v>43124</v>
      </c>
      <c r="J264" s="19"/>
      <c r="K264" s="29" t="s">
        <v>516</v>
      </c>
      <c r="L264" s="19">
        <f>VLOOKUP($K264,[1]房源明细!$B:$P,2,FALSE)</f>
        <v>52.4</v>
      </c>
      <c r="M264" s="19"/>
      <c r="N264" s="19">
        <f t="shared" ref="N264:Q264" si="557">E264*16</f>
        <v>0</v>
      </c>
      <c r="O264" s="19">
        <f t="shared" si="557"/>
        <v>0</v>
      </c>
      <c r="P264" s="19">
        <f t="shared" si="557"/>
        <v>32</v>
      </c>
      <c r="Q264" s="19">
        <f t="shared" si="557"/>
        <v>0</v>
      </c>
      <c r="R264" s="19">
        <f>[1]房源明细!J324</f>
        <v>4.57</v>
      </c>
      <c r="S264" s="19">
        <f t="shared" ref="S264:V264" si="558">IF($L264&gt;N264,N264,$L264)</f>
        <v>0</v>
      </c>
      <c r="T264" s="19">
        <f t="shared" si="558"/>
        <v>0</v>
      </c>
      <c r="U264" s="19">
        <f t="shared" si="558"/>
        <v>32</v>
      </c>
      <c r="V264" s="19">
        <f t="shared" si="558"/>
        <v>0</v>
      </c>
      <c r="W264" s="19">
        <f>VLOOKUP($K264,[1]房源明细!$B:$P,10,FALSE)</f>
        <v>205</v>
      </c>
      <c r="X264" s="19">
        <f>IF(DATEDIF(I264,$X$2,"m")&gt;12,12,DATEDIF(I264,$X$2,"m"))</f>
        <v>12</v>
      </c>
      <c r="Y264" s="19">
        <f t="shared" si="548"/>
        <v>2460</v>
      </c>
      <c r="Z264" s="35">
        <f t="shared" si="549"/>
        <v>0</v>
      </c>
      <c r="AA264" s="35">
        <f t="shared" si="550"/>
        <v>0</v>
      </c>
      <c r="AB264" s="36">
        <f t="shared" si="551"/>
        <v>43.872</v>
      </c>
      <c r="AC264" s="35">
        <f t="shared" si="552"/>
        <v>0</v>
      </c>
      <c r="AD264" s="35">
        <f t="shared" si="553"/>
        <v>43.87</v>
      </c>
      <c r="AE264" s="19">
        <f t="shared" si="554"/>
        <v>12</v>
      </c>
      <c r="AF264" s="37">
        <f t="shared" si="501"/>
        <v>526</v>
      </c>
    </row>
    <row r="265" s="2" customFormat="1" ht="14.25" spans="1:32">
      <c r="A265" s="18">
        <v>320</v>
      </c>
      <c r="B265" s="19" t="str">
        <f>VLOOKUP($K265,[1]房源明细!$B:$P,5,FALSE)</f>
        <v>吴新华</v>
      </c>
      <c r="C265" s="19" t="s">
        <v>517</v>
      </c>
      <c r="D265" s="19">
        <f>VLOOKUP($K265,[1]房源明细!$B:$P,11,FALSE)</f>
        <v>1</v>
      </c>
      <c r="E265" s="19">
        <f>VLOOKUP($K265,[1]房源明细!$B:$P,12,FALSE)</f>
        <v>1</v>
      </c>
      <c r="F265" s="19">
        <f>VLOOKUP($K265,[1]房源明细!$B:$P,13,FALSE)</f>
        <v>0</v>
      </c>
      <c r="G265" s="19">
        <f>VLOOKUP($K265,[1]房源明细!$B:$P,14,FALSE)</f>
        <v>0</v>
      </c>
      <c r="H265" s="19">
        <f>VLOOKUP($K265,[1]房源明细!$B:$P,15,FALSE)</f>
        <v>0</v>
      </c>
      <c r="I265" s="28">
        <f>VLOOKUP($K265,[1]房源明细!$B:$P,3,FALSE)</f>
        <v>43354</v>
      </c>
      <c r="J265" s="19"/>
      <c r="K265" s="29" t="s">
        <v>518</v>
      </c>
      <c r="L265" s="19">
        <f>VLOOKUP($K265,[1]房源明细!$B:$P,2,FALSE)</f>
        <v>52.4</v>
      </c>
      <c r="M265" s="19"/>
      <c r="N265" s="19">
        <f t="shared" ref="N265:Q265" si="559">E265*16</f>
        <v>16</v>
      </c>
      <c r="O265" s="19">
        <f t="shared" si="559"/>
        <v>0</v>
      </c>
      <c r="P265" s="19">
        <f t="shared" si="559"/>
        <v>0</v>
      </c>
      <c r="Q265" s="19">
        <f t="shared" si="559"/>
        <v>0</v>
      </c>
      <c r="R265" s="19">
        <f>[1]房源明细!J325</f>
        <v>4.57</v>
      </c>
      <c r="S265" s="19">
        <f t="shared" ref="S265:V265" si="560">IF($L265&gt;N265,N265,$L265)</f>
        <v>16</v>
      </c>
      <c r="T265" s="19">
        <f t="shared" si="560"/>
        <v>0</v>
      </c>
      <c r="U265" s="19">
        <f t="shared" si="560"/>
        <v>0</v>
      </c>
      <c r="V265" s="19">
        <f t="shared" si="560"/>
        <v>0</v>
      </c>
      <c r="W265" s="19">
        <f>VLOOKUP($K265,[1]房源明细!$B:$P,10,FALSE)</f>
        <v>205</v>
      </c>
      <c r="X265" s="19">
        <f>IF(DATEDIF(I265,$X$2,"m")&gt;12,12,DATEDIF(I265,$X$2,"m"))</f>
        <v>12</v>
      </c>
      <c r="Y265" s="19">
        <f t="shared" si="548"/>
        <v>2460</v>
      </c>
      <c r="Z265" s="35">
        <f t="shared" si="549"/>
        <v>65.808</v>
      </c>
      <c r="AA265" s="35">
        <f t="shared" si="550"/>
        <v>0</v>
      </c>
      <c r="AB265" s="36">
        <f t="shared" si="551"/>
        <v>0</v>
      </c>
      <c r="AC265" s="35">
        <f t="shared" si="552"/>
        <v>0</v>
      </c>
      <c r="AD265" s="35">
        <f t="shared" si="553"/>
        <v>65.8</v>
      </c>
      <c r="AE265" s="19">
        <f t="shared" si="554"/>
        <v>12</v>
      </c>
      <c r="AF265" s="37">
        <f t="shared" si="501"/>
        <v>789</v>
      </c>
    </row>
    <row r="266" s="2" customFormat="1" ht="14.25" spans="1:32">
      <c r="A266" s="18">
        <v>321</v>
      </c>
      <c r="B266" s="19" t="str">
        <f>VLOOKUP($K266,[1]房源明细!$B:$P,5,FALSE)</f>
        <v>程万国</v>
      </c>
      <c r="C266" s="19" t="s">
        <v>519</v>
      </c>
      <c r="D266" s="19">
        <f>VLOOKUP($K266,[1]房源明细!$B:$P,11,FALSE)</f>
        <v>1</v>
      </c>
      <c r="E266" s="19">
        <f>VLOOKUP($K266,[1]房源明细!$B:$P,12,FALSE)</f>
        <v>0</v>
      </c>
      <c r="F266" s="19">
        <f>VLOOKUP($K266,[1]房源明细!$B:$P,13,FALSE)</f>
        <v>0</v>
      </c>
      <c r="G266" s="19">
        <f>VLOOKUP($K266,[1]房源明细!$B:$P,14,FALSE)</f>
        <v>1</v>
      </c>
      <c r="H266" s="19">
        <f>VLOOKUP($K266,[1]房源明细!$B:$P,15,FALSE)</f>
        <v>0</v>
      </c>
      <c r="I266" s="28">
        <f>VLOOKUP($K266,[1]房源明细!$B:$P,3,FALSE)</f>
        <v>43306</v>
      </c>
      <c r="J266" s="19"/>
      <c r="K266" s="29" t="s">
        <v>520</v>
      </c>
      <c r="L266" s="19">
        <f>VLOOKUP($K266,[1]房源明细!$B:$P,2,FALSE)</f>
        <v>47.33</v>
      </c>
      <c r="M266" s="19"/>
      <c r="N266" s="19">
        <f t="shared" ref="N266:Q266" si="561">E266*16</f>
        <v>0</v>
      </c>
      <c r="O266" s="19">
        <f t="shared" si="561"/>
        <v>0</v>
      </c>
      <c r="P266" s="19">
        <f t="shared" si="561"/>
        <v>16</v>
      </c>
      <c r="Q266" s="19">
        <f t="shared" si="561"/>
        <v>0</v>
      </c>
      <c r="R266" s="19">
        <f>[1]房源明细!J326</f>
        <v>4.57</v>
      </c>
      <c r="S266" s="19">
        <f t="shared" ref="S266:V266" si="562">IF($L266&gt;N266,N266,$L266)</f>
        <v>0</v>
      </c>
      <c r="T266" s="19">
        <f t="shared" si="562"/>
        <v>0</v>
      </c>
      <c r="U266" s="19">
        <f t="shared" si="562"/>
        <v>16</v>
      </c>
      <c r="V266" s="19">
        <f t="shared" si="562"/>
        <v>0</v>
      </c>
      <c r="W266" s="19">
        <f>VLOOKUP($K266,[1]房源明细!$B:$P,10,FALSE)</f>
        <v>185</v>
      </c>
      <c r="X266" s="19">
        <f>IF(DATEDIF(I266,$X$2,"m")&gt;12,12,DATEDIF(I266,$X$2,"m"))</f>
        <v>12</v>
      </c>
      <c r="Y266" s="19">
        <f t="shared" si="548"/>
        <v>2220</v>
      </c>
      <c r="Z266" s="35">
        <f t="shared" si="549"/>
        <v>0</v>
      </c>
      <c r="AA266" s="35">
        <f t="shared" si="550"/>
        <v>0</v>
      </c>
      <c r="AB266" s="36">
        <f t="shared" si="551"/>
        <v>21.936</v>
      </c>
      <c r="AC266" s="35">
        <f t="shared" si="552"/>
        <v>0</v>
      </c>
      <c r="AD266" s="35">
        <f t="shared" si="553"/>
        <v>21.93</v>
      </c>
      <c r="AE266" s="19">
        <f t="shared" si="554"/>
        <v>12</v>
      </c>
      <c r="AF266" s="37">
        <f t="shared" si="501"/>
        <v>263</v>
      </c>
    </row>
    <row r="267" s="2" customFormat="1" ht="14.25" spans="1:32">
      <c r="A267" s="18">
        <v>322</v>
      </c>
      <c r="B267" s="19" t="str">
        <f>VLOOKUP($K267,[1]房源明细!$B:$P,5,FALSE)</f>
        <v>叶曼莉</v>
      </c>
      <c r="C267" s="19" t="s">
        <v>205</v>
      </c>
      <c r="D267" s="19">
        <f>VLOOKUP($K267,[1]房源明细!$B:$P,11,FALSE)</f>
        <v>1</v>
      </c>
      <c r="E267" s="19">
        <f>VLOOKUP($K267,[1]房源明细!$B:$P,12,FALSE)</f>
        <v>0</v>
      </c>
      <c r="F267" s="19">
        <f>VLOOKUP($K267,[1]房源明细!$B:$P,13,FALSE)</f>
        <v>0</v>
      </c>
      <c r="G267" s="19">
        <f>VLOOKUP($K267,[1]房源明细!$B:$P,14,FALSE)</f>
        <v>1</v>
      </c>
      <c r="H267" s="19">
        <f>VLOOKUP($K267,[1]房源明细!$B:$P,15,FALSE)</f>
        <v>0</v>
      </c>
      <c r="I267" s="28">
        <f>VLOOKUP($K267,[1]房源明细!$B:$P,3,FALSE)</f>
        <v>43122</v>
      </c>
      <c r="J267" s="19"/>
      <c r="K267" s="29" t="s">
        <v>521</v>
      </c>
      <c r="L267" s="19">
        <f>VLOOKUP($K267,[1]房源明细!$B:$P,2,FALSE)</f>
        <v>47.33</v>
      </c>
      <c r="M267" s="19"/>
      <c r="N267" s="19">
        <f t="shared" ref="N267:Q267" si="563">E267*16</f>
        <v>0</v>
      </c>
      <c r="O267" s="19">
        <f t="shared" si="563"/>
        <v>0</v>
      </c>
      <c r="P267" s="19">
        <f t="shared" si="563"/>
        <v>16</v>
      </c>
      <c r="Q267" s="19">
        <f t="shared" si="563"/>
        <v>0</v>
      </c>
      <c r="R267" s="19">
        <f>[1]房源明细!J327</f>
        <v>4.57</v>
      </c>
      <c r="S267" s="19">
        <f t="shared" ref="S267:V267" si="564">IF($L267&gt;N267,N267,$L267)</f>
        <v>0</v>
      </c>
      <c r="T267" s="19">
        <f t="shared" si="564"/>
        <v>0</v>
      </c>
      <c r="U267" s="19">
        <f t="shared" si="564"/>
        <v>16</v>
      </c>
      <c r="V267" s="19">
        <f t="shared" si="564"/>
        <v>0</v>
      </c>
      <c r="W267" s="19">
        <f>VLOOKUP($K267,[1]房源明细!$B:$P,10,FALSE)</f>
        <v>185</v>
      </c>
      <c r="X267" s="19">
        <f>IF(DATEDIF(I267,$X$2,"m")&gt;12,12,DATEDIF(I267,$X$2,"m"))</f>
        <v>12</v>
      </c>
      <c r="Y267" s="19">
        <f t="shared" si="548"/>
        <v>2220</v>
      </c>
      <c r="Z267" s="35">
        <f t="shared" si="549"/>
        <v>0</v>
      </c>
      <c r="AA267" s="35">
        <f t="shared" si="550"/>
        <v>0</v>
      </c>
      <c r="AB267" s="36">
        <f t="shared" si="551"/>
        <v>21.936</v>
      </c>
      <c r="AC267" s="35">
        <f t="shared" si="552"/>
        <v>0</v>
      </c>
      <c r="AD267" s="35">
        <f t="shared" si="553"/>
        <v>21.93</v>
      </c>
      <c r="AE267" s="19">
        <f t="shared" si="554"/>
        <v>12</v>
      </c>
      <c r="AF267" s="37">
        <f t="shared" si="501"/>
        <v>263</v>
      </c>
    </row>
    <row r="268" s="2" customFormat="1" ht="14.25" spans="1:32">
      <c r="A268" s="18">
        <v>323</v>
      </c>
      <c r="B268" s="19" t="str">
        <f>VLOOKUP($K268,[1]房源明细!$B:$P,5,FALSE)</f>
        <v>周伟霞</v>
      </c>
      <c r="C268" s="19" t="s">
        <v>522</v>
      </c>
      <c r="D268" s="19">
        <f>VLOOKUP($K268,[1]房源明细!$B:$P,11,FALSE)</f>
        <v>1</v>
      </c>
      <c r="E268" s="19">
        <f>VLOOKUP($K268,[1]房源明细!$B:$P,12,FALSE)</f>
        <v>0</v>
      </c>
      <c r="F268" s="19">
        <f>VLOOKUP($K268,[1]房源明细!$B:$P,13,FALSE)</f>
        <v>0</v>
      </c>
      <c r="G268" s="19">
        <f>VLOOKUP($K268,[1]房源明细!$B:$P,14,FALSE)</f>
        <v>1</v>
      </c>
      <c r="H268" s="19">
        <f>VLOOKUP($K268,[1]房源明细!$B:$P,15,FALSE)</f>
        <v>0</v>
      </c>
      <c r="I268" s="28">
        <f>VLOOKUP($K268,[1]房源明细!$B:$P,3,FALSE)</f>
        <v>43119</v>
      </c>
      <c r="J268" s="19"/>
      <c r="K268" s="29" t="s">
        <v>523</v>
      </c>
      <c r="L268" s="19">
        <f>VLOOKUP($K268,[1]房源明细!$B:$P,2,FALSE)</f>
        <v>52.4</v>
      </c>
      <c r="M268" s="19"/>
      <c r="N268" s="19">
        <f t="shared" ref="N268:Q268" si="565">E268*16</f>
        <v>0</v>
      </c>
      <c r="O268" s="19">
        <f t="shared" si="565"/>
        <v>0</v>
      </c>
      <c r="P268" s="19">
        <f t="shared" si="565"/>
        <v>16</v>
      </c>
      <c r="Q268" s="19">
        <f t="shared" si="565"/>
        <v>0</v>
      </c>
      <c r="R268" s="19">
        <f>[1]房源明细!J328</f>
        <v>4.57</v>
      </c>
      <c r="S268" s="19">
        <f t="shared" ref="S268:V268" si="566">IF($L268&gt;N268,N268,$L268)</f>
        <v>0</v>
      </c>
      <c r="T268" s="19">
        <f t="shared" si="566"/>
        <v>0</v>
      </c>
      <c r="U268" s="19">
        <f t="shared" si="566"/>
        <v>16</v>
      </c>
      <c r="V268" s="19">
        <f t="shared" si="566"/>
        <v>0</v>
      </c>
      <c r="W268" s="19">
        <f>VLOOKUP($K268,[1]房源明细!$B:$P,10,FALSE)</f>
        <v>205</v>
      </c>
      <c r="X268" s="19">
        <f>IF(DATEDIF(I268,$X$2,"m")&gt;12,12,DATEDIF(I268,$X$2,"m"))</f>
        <v>12</v>
      </c>
      <c r="Y268" s="19">
        <f t="shared" si="548"/>
        <v>2460</v>
      </c>
      <c r="Z268" s="35">
        <f t="shared" si="549"/>
        <v>0</v>
      </c>
      <c r="AA268" s="35">
        <f t="shared" si="550"/>
        <v>0</v>
      </c>
      <c r="AB268" s="36">
        <f t="shared" si="551"/>
        <v>21.936</v>
      </c>
      <c r="AC268" s="35">
        <f t="shared" si="552"/>
        <v>0</v>
      </c>
      <c r="AD268" s="35">
        <f t="shared" si="553"/>
        <v>21.93</v>
      </c>
      <c r="AE268" s="19">
        <f t="shared" si="554"/>
        <v>12</v>
      </c>
      <c r="AF268" s="37">
        <f t="shared" si="501"/>
        <v>263</v>
      </c>
    </row>
    <row r="269" s="2" customFormat="1" ht="14.25" spans="1:32">
      <c r="A269" s="18">
        <v>324</v>
      </c>
      <c r="B269" s="19" t="str">
        <f>VLOOKUP($K269,[1]房源明细!$B:$P,5,FALSE)</f>
        <v>丁瑞芳</v>
      </c>
      <c r="C269" s="19" t="s">
        <v>168</v>
      </c>
      <c r="D269" s="19">
        <f>VLOOKUP($K269,[1]房源明细!$B:$P,11,FALSE)</f>
        <v>1</v>
      </c>
      <c r="E269" s="19">
        <f>VLOOKUP($K269,[1]房源明细!$B:$P,12,FALSE)</f>
        <v>0</v>
      </c>
      <c r="F269" s="19">
        <f>VLOOKUP($K269,[1]房源明细!$B:$P,13,FALSE)</f>
        <v>0</v>
      </c>
      <c r="G269" s="19">
        <f>VLOOKUP($K269,[1]房源明细!$B:$P,14,FALSE)</f>
        <v>1</v>
      </c>
      <c r="H269" s="19">
        <f>VLOOKUP($K269,[1]房源明细!$B:$P,15,FALSE)</f>
        <v>0</v>
      </c>
      <c r="I269" s="28">
        <f>VLOOKUP($K269,[1]房源明细!$B:$P,3,FALSE)</f>
        <v>43103</v>
      </c>
      <c r="J269" s="19"/>
      <c r="K269" s="29" t="s">
        <v>524</v>
      </c>
      <c r="L269" s="19">
        <f>VLOOKUP($K269,[1]房源明细!$B:$P,2,FALSE)</f>
        <v>52.4</v>
      </c>
      <c r="M269" s="19"/>
      <c r="N269" s="19">
        <f t="shared" ref="N269:Q269" si="567">E269*16</f>
        <v>0</v>
      </c>
      <c r="O269" s="19">
        <f t="shared" si="567"/>
        <v>0</v>
      </c>
      <c r="P269" s="19">
        <f t="shared" si="567"/>
        <v>16</v>
      </c>
      <c r="Q269" s="19">
        <f t="shared" si="567"/>
        <v>0</v>
      </c>
      <c r="R269" s="19">
        <f>[1]房源明细!J329</f>
        <v>4.57</v>
      </c>
      <c r="S269" s="19">
        <f t="shared" ref="S269:V269" si="568">IF($L269&gt;N269,N269,$L269)</f>
        <v>0</v>
      </c>
      <c r="T269" s="19">
        <f t="shared" si="568"/>
        <v>0</v>
      </c>
      <c r="U269" s="19">
        <f t="shared" si="568"/>
        <v>16</v>
      </c>
      <c r="V269" s="19">
        <f t="shared" si="568"/>
        <v>0</v>
      </c>
      <c r="W269" s="19">
        <f>VLOOKUP($K269,[1]房源明细!$B:$P,10,FALSE)</f>
        <v>205</v>
      </c>
      <c r="X269" s="19">
        <f>IF(DATEDIF(I269,$X$2,"m")&gt;12,12,DATEDIF(I269,$X$2,"m"))</f>
        <v>12</v>
      </c>
      <c r="Y269" s="19">
        <f t="shared" si="548"/>
        <v>2460</v>
      </c>
      <c r="Z269" s="35">
        <f t="shared" si="549"/>
        <v>0</v>
      </c>
      <c r="AA269" s="35">
        <f t="shared" si="550"/>
        <v>0</v>
      </c>
      <c r="AB269" s="36">
        <f t="shared" si="551"/>
        <v>21.936</v>
      </c>
      <c r="AC269" s="35">
        <f t="shared" si="552"/>
        <v>0</v>
      </c>
      <c r="AD269" s="35">
        <f t="shared" si="553"/>
        <v>21.93</v>
      </c>
      <c r="AE269" s="19">
        <f t="shared" si="554"/>
        <v>12</v>
      </c>
      <c r="AF269" s="37">
        <f t="shared" si="501"/>
        <v>263</v>
      </c>
    </row>
    <row r="270" s="2" customFormat="1" ht="14.25" spans="1:32">
      <c r="A270" s="18">
        <v>325</v>
      </c>
      <c r="B270" s="19" t="str">
        <f>VLOOKUP($K270,[1]房源明细!$B:$P,5,FALSE)</f>
        <v>张友芳</v>
      </c>
      <c r="C270" s="19" t="s">
        <v>510</v>
      </c>
      <c r="D270" s="19">
        <f>VLOOKUP($K270,[1]房源明细!$B:$P,11,FALSE)</f>
        <v>1</v>
      </c>
      <c r="E270" s="19">
        <f>VLOOKUP($K270,[1]房源明细!$B:$P,12,FALSE)</f>
        <v>0</v>
      </c>
      <c r="F270" s="19">
        <f>VLOOKUP($K270,[1]房源明细!$B:$P,13,FALSE)</f>
        <v>0</v>
      </c>
      <c r="G270" s="19">
        <f>VLOOKUP($K270,[1]房源明细!$B:$P,14,FALSE)</f>
        <v>1</v>
      </c>
      <c r="H270" s="19">
        <f>VLOOKUP($K270,[1]房源明细!$B:$P,15,FALSE)</f>
        <v>0</v>
      </c>
      <c r="I270" s="28">
        <f>VLOOKUP($K270,[1]房源明细!$B:$P,3,FALSE)</f>
        <v>43103</v>
      </c>
      <c r="J270" s="19"/>
      <c r="K270" s="29" t="s">
        <v>525</v>
      </c>
      <c r="L270" s="19">
        <f>VLOOKUP($K270,[1]房源明细!$B:$P,2,FALSE)</f>
        <v>47.33</v>
      </c>
      <c r="M270" s="19"/>
      <c r="N270" s="19">
        <f t="shared" ref="N270:Q270" si="569">E270*16</f>
        <v>0</v>
      </c>
      <c r="O270" s="19">
        <f t="shared" si="569"/>
        <v>0</v>
      </c>
      <c r="P270" s="19">
        <f t="shared" si="569"/>
        <v>16</v>
      </c>
      <c r="Q270" s="19">
        <f t="shared" si="569"/>
        <v>0</v>
      </c>
      <c r="R270" s="19">
        <f>[1]房源明细!J330</f>
        <v>4.57</v>
      </c>
      <c r="S270" s="19">
        <f t="shared" ref="S270:V270" si="570">IF($L270&gt;N270,N270,$L270)</f>
        <v>0</v>
      </c>
      <c r="T270" s="19">
        <f t="shared" si="570"/>
        <v>0</v>
      </c>
      <c r="U270" s="19">
        <f t="shared" si="570"/>
        <v>16</v>
      </c>
      <c r="V270" s="19">
        <f t="shared" si="570"/>
        <v>0</v>
      </c>
      <c r="W270" s="19">
        <f>VLOOKUP($K270,[1]房源明细!$B:$P,10,FALSE)</f>
        <v>185</v>
      </c>
      <c r="X270" s="19">
        <f>IF(DATEDIF(I270,$X$2,"m")&gt;12,12,DATEDIF(I270,$X$2,"m"))</f>
        <v>12</v>
      </c>
      <c r="Y270" s="19">
        <f t="shared" si="548"/>
        <v>2220</v>
      </c>
      <c r="Z270" s="35">
        <f t="shared" si="549"/>
        <v>0</v>
      </c>
      <c r="AA270" s="35">
        <f t="shared" si="550"/>
        <v>0</v>
      </c>
      <c r="AB270" s="36">
        <f t="shared" si="551"/>
        <v>21.936</v>
      </c>
      <c r="AC270" s="35">
        <f t="shared" si="552"/>
        <v>0</v>
      </c>
      <c r="AD270" s="35">
        <f t="shared" si="553"/>
        <v>21.93</v>
      </c>
      <c r="AE270" s="19">
        <f t="shared" si="554"/>
        <v>12</v>
      </c>
      <c r="AF270" s="37">
        <f t="shared" si="501"/>
        <v>263</v>
      </c>
    </row>
    <row r="271" s="2" customFormat="1" ht="14.25" spans="1:32">
      <c r="A271" s="18">
        <v>326</v>
      </c>
      <c r="B271" s="19" t="str">
        <f>VLOOKUP($K271,[1]房源明细!$B:$P,5,FALSE)</f>
        <v>黄伟</v>
      </c>
      <c r="C271" s="19" t="s">
        <v>526</v>
      </c>
      <c r="D271" s="19">
        <f>VLOOKUP($K271,[1]房源明细!$B:$P,11,FALSE)</f>
        <v>2</v>
      </c>
      <c r="E271" s="19">
        <f>VLOOKUP($K271,[1]房源明细!$B:$P,12,FALSE)</f>
        <v>2</v>
      </c>
      <c r="F271" s="19">
        <f>VLOOKUP($K271,[1]房源明细!$B:$P,13,FALSE)</f>
        <v>0</v>
      </c>
      <c r="G271" s="19">
        <f>VLOOKUP($K271,[1]房源明细!$B:$P,14,FALSE)</f>
        <v>0</v>
      </c>
      <c r="H271" s="19">
        <f>VLOOKUP($K271,[1]房源明细!$B:$P,15,FALSE)</f>
        <v>0</v>
      </c>
      <c r="I271" s="28">
        <f>VLOOKUP($K271,[1]房源明细!$B:$P,3,FALSE)</f>
        <v>43354</v>
      </c>
      <c r="J271" s="19"/>
      <c r="K271" s="29" t="s">
        <v>527</v>
      </c>
      <c r="L271" s="19">
        <f>VLOOKUP($K271,[1]房源明细!$B:$P,2,FALSE)</f>
        <v>47.33</v>
      </c>
      <c r="M271" s="19"/>
      <c r="N271" s="19">
        <f t="shared" ref="N271:Q271" si="571">E271*16</f>
        <v>32</v>
      </c>
      <c r="O271" s="19">
        <f t="shared" si="571"/>
        <v>0</v>
      </c>
      <c r="P271" s="19">
        <f t="shared" si="571"/>
        <v>0</v>
      </c>
      <c r="Q271" s="19">
        <f t="shared" si="571"/>
        <v>0</v>
      </c>
      <c r="R271" s="19">
        <f>[1]房源明细!J331</f>
        <v>4.57</v>
      </c>
      <c r="S271" s="19">
        <f t="shared" ref="S271:V271" si="572">IF($L271&gt;N271,N271,$L271)</f>
        <v>32</v>
      </c>
      <c r="T271" s="19">
        <f t="shared" si="572"/>
        <v>0</v>
      </c>
      <c r="U271" s="19">
        <f t="shared" si="572"/>
        <v>0</v>
      </c>
      <c r="V271" s="19">
        <f t="shared" si="572"/>
        <v>0</v>
      </c>
      <c r="W271" s="19">
        <f>VLOOKUP($K271,[1]房源明细!$B:$P,10,FALSE)</f>
        <v>185</v>
      </c>
      <c r="X271" s="19">
        <f>IF(DATEDIF(I271,$X$2,"m")&gt;12,12,DATEDIF(I271,$X$2,"m"))</f>
        <v>12</v>
      </c>
      <c r="Y271" s="19">
        <f t="shared" si="548"/>
        <v>2220</v>
      </c>
      <c r="Z271" s="35">
        <f t="shared" si="549"/>
        <v>131.616</v>
      </c>
      <c r="AA271" s="35">
        <f t="shared" si="550"/>
        <v>0</v>
      </c>
      <c r="AB271" s="36">
        <f t="shared" si="551"/>
        <v>0</v>
      </c>
      <c r="AC271" s="35">
        <f t="shared" si="552"/>
        <v>0</v>
      </c>
      <c r="AD271" s="35">
        <f t="shared" si="553"/>
        <v>131.61</v>
      </c>
      <c r="AE271" s="19">
        <f t="shared" si="554"/>
        <v>12</v>
      </c>
      <c r="AF271" s="37">
        <f t="shared" si="501"/>
        <v>1579</v>
      </c>
    </row>
    <row r="272" s="2" customFormat="1" ht="30" customHeight="1" spans="1:32">
      <c r="A272" s="18">
        <v>327</v>
      </c>
      <c r="B272" s="19" t="str">
        <f>VLOOKUP($K272,[1]房源明细!$B:$P,5,FALSE)</f>
        <v>吴金平</v>
      </c>
      <c r="C272" s="19" t="s">
        <v>528</v>
      </c>
      <c r="D272" s="19">
        <f>VLOOKUP($K272,[1]房源明细!$B:$P,11,FALSE)</f>
        <v>1</v>
      </c>
      <c r="E272" s="19">
        <f>VLOOKUP($K272,[1]房源明细!$B:$P,12,FALSE)</f>
        <v>1</v>
      </c>
      <c r="F272" s="19">
        <f>VLOOKUP($K272,[1]房源明细!$B:$P,13,FALSE)</f>
        <v>0</v>
      </c>
      <c r="G272" s="19">
        <f>VLOOKUP($K272,[1]房源明细!$B:$P,14,FALSE)</f>
        <v>0</v>
      </c>
      <c r="H272" s="19">
        <f>VLOOKUP($K272,[1]房源明细!$B:$P,15,FALSE)</f>
        <v>0</v>
      </c>
      <c r="I272" s="28">
        <f>VLOOKUP($K272,[1]房源明细!$B:$P,3,FALSE)</f>
        <v>43045</v>
      </c>
      <c r="J272" s="19"/>
      <c r="K272" s="29" t="s">
        <v>529</v>
      </c>
      <c r="L272" s="19">
        <f>VLOOKUP($K272,[1]房源明细!$B:$P,2,FALSE)</f>
        <v>52.4</v>
      </c>
      <c r="M272" s="19"/>
      <c r="N272" s="19">
        <f t="shared" ref="N272:Q272" si="573">E272*16</f>
        <v>16</v>
      </c>
      <c r="O272" s="19">
        <f t="shared" si="573"/>
        <v>0</v>
      </c>
      <c r="P272" s="19">
        <f t="shared" si="573"/>
        <v>0</v>
      </c>
      <c r="Q272" s="19">
        <f t="shared" si="573"/>
        <v>0</v>
      </c>
      <c r="R272" s="19">
        <f>[1]房源明细!J332</f>
        <v>4.57</v>
      </c>
      <c r="S272" s="19">
        <f t="shared" ref="S272:V272" si="574">IF($L272&gt;N272,N272,$L272)</f>
        <v>16</v>
      </c>
      <c r="T272" s="19">
        <f t="shared" si="574"/>
        <v>0</v>
      </c>
      <c r="U272" s="19">
        <f t="shared" si="574"/>
        <v>0</v>
      </c>
      <c r="V272" s="19">
        <f t="shared" si="574"/>
        <v>0</v>
      </c>
      <c r="W272" s="19">
        <f>VLOOKUP($K272,[1]房源明细!$B:$P,10,FALSE)</f>
        <v>205</v>
      </c>
      <c r="X272" s="19">
        <f>IF(DATEDIF(I272,$X$2,"m")&gt;12,12,DATEDIF(I272,$X$2,"m"))</f>
        <v>12</v>
      </c>
      <c r="Y272" s="19">
        <f t="shared" si="548"/>
        <v>2460</v>
      </c>
      <c r="Z272" s="35">
        <f t="shared" si="549"/>
        <v>65.808</v>
      </c>
      <c r="AA272" s="35">
        <f t="shared" si="550"/>
        <v>0</v>
      </c>
      <c r="AB272" s="36">
        <f t="shared" si="551"/>
        <v>0</v>
      </c>
      <c r="AC272" s="35">
        <f t="shared" si="552"/>
        <v>0</v>
      </c>
      <c r="AD272" s="35">
        <f t="shared" si="553"/>
        <v>65.8</v>
      </c>
      <c r="AE272" s="19">
        <f t="shared" si="554"/>
        <v>12</v>
      </c>
      <c r="AF272" s="37">
        <v>614</v>
      </c>
    </row>
    <row r="273" s="2" customFormat="1" ht="14.25" spans="1:32">
      <c r="A273" s="18">
        <v>328</v>
      </c>
      <c r="B273" s="19" t="str">
        <f>VLOOKUP($K273,[1]房源明细!$B:$P,5,FALSE)</f>
        <v>陈泽扬</v>
      </c>
      <c r="C273" s="19" t="s">
        <v>530</v>
      </c>
      <c r="D273" s="19">
        <f>VLOOKUP($K273,[1]房源明细!$B:$P,11,FALSE)</f>
        <v>1</v>
      </c>
      <c r="E273" s="19">
        <f>VLOOKUP($K273,[1]房源明细!$B:$P,12,FALSE)</f>
        <v>0</v>
      </c>
      <c r="F273" s="19">
        <f>VLOOKUP($K273,[1]房源明细!$B:$P,13,FALSE)</f>
        <v>0</v>
      </c>
      <c r="G273" s="19">
        <f>VLOOKUP($K273,[1]房源明细!$B:$P,14,FALSE)</f>
        <v>1</v>
      </c>
      <c r="H273" s="19">
        <f>VLOOKUP($K273,[1]房源明细!$B:$P,15,FALSE)</f>
        <v>0</v>
      </c>
      <c r="I273" s="28">
        <f>VLOOKUP($K273,[1]房源明细!$B:$P,3,FALSE)</f>
        <v>43103</v>
      </c>
      <c r="J273" s="19"/>
      <c r="K273" s="29" t="s">
        <v>531</v>
      </c>
      <c r="L273" s="19">
        <f>VLOOKUP($K273,[1]房源明细!$B:$P,2,FALSE)</f>
        <v>52.4</v>
      </c>
      <c r="M273" s="19"/>
      <c r="N273" s="19">
        <f t="shared" ref="N273:Q273" si="575">E273*16</f>
        <v>0</v>
      </c>
      <c r="O273" s="19">
        <f t="shared" si="575"/>
        <v>0</v>
      </c>
      <c r="P273" s="19">
        <f t="shared" si="575"/>
        <v>16</v>
      </c>
      <c r="Q273" s="19">
        <f t="shared" si="575"/>
        <v>0</v>
      </c>
      <c r="R273" s="19">
        <f>[1]房源明细!J333</f>
        <v>4.57</v>
      </c>
      <c r="S273" s="19">
        <f t="shared" ref="S273:V273" si="576">IF($L273&gt;N273,N273,$L273)</f>
        <v>0</v>
      </c>
      <c r="T273" s="19">
        <f t="shared" si="576"/>
        <v>0</v>
      </c>
      <c r="U273" s="19">
        <f t="shared" si="576"/>
        <v>16</v>
      </c>
      <c r="V273" s="19">
        <f t="shared" si="576"/>
        <v>0</v>
      </c>
      <c r="W273" s="19">
        <f>VLOOKUP($K273,[1]房源明细!$B:$P,10,FALSE)</f>
        <v>205</v>
      </c>
      <c r="X273" s="19">
        <f>IF(DATEDIF(I273,$X$2,"m")&gt;12,12,DATEDIF(I273,$X$2,"m"))</f>
        <v>12</v>
      </c>
      <c r="Y273" s="19">
        <f t="shared" si="548"/>
        <v>2460</v>
      </c>
      <c r="Z273" s="35">
        <f t="shared" si="549"/>
        <v>0</v>
      </c>
      <c r="AA273" s="35">
        <f t="shared" si="550"/>
        <v>0</v>
      </c>
      <c r="AB273" s="36">
        <f t="shared" si="551"/>
        <v>21.936</v>
      </c>
      <c r="AC273" s="35">
        <f t="shared" si="552"/>
        <v>0</v>
      </c>
      <c r="AD273" s="35">
        <f t="shared" si="553"/>
        <v>21.93</v>
      </c>
      <c r="AE273" s="19">
        <f t="shared" si="554"/>
        <v>12</v>
      </c>
      <c r="AF273" s="37">
        <f t="shared" ref="AF273:AF282" si="577">IF(AD273*AE273&gt;Y273,Y273,TRUNC(AD273*AE273,0))</f>
        <v>263</v>
      </c>
    </row>
    <row r="274" s="2" customFormat="1" ht="14.25" spans="1:32">
      <c r="A274" s="18">
        <v>329</v>
      </c>
      <c r="B274" s="19" t="str">
        <f>VLOOKUP($K274,[1]房源明细!$B:$P,5,FALSE)</f>
        <v>蔡红</v>
      </c>
      <c r="C274" s="19" t="s">
        <v>532</v>
      </c>
      <c r="D274" s="19">
        <f>VLOOKUP($K274,[1]房源明细!$B:$P,11,FALSE)</f>
        <v>3</v>
      </c>
      <c r="E274" s="19">
        <f>VLOOKUP($K274,[1]房源明细!$B:$P,12,FALSE)</f>
        <v>0</v>
      </c>
      <c r="F274" s="19">
        <f>VLOOKUP($K274,[1]房源明细!$B:$P,13,FALSE)</f>
        <v>0</v>
      </c>
      <c r="G274" s="19">
        <f>VLOOKUP($K274,[1]房源明细!$B:$P,14,FALSE)</f>
        <v>3</v>
      </c>
      <c r="H274" s="19">
        <f>VLOOKUP($K274,[1]房源明细!$B:$P,15,FALSE)</f>
        <v>0</v>
      </c>
      <c r="I274" s="28">
        <f>VLOOKUP($K274,[1]房源明细!$B:$P,3,FALSE)</f>
        <v>43102</v>
      </c>
      <c r="J274" s="19"/>
      <c r="K274" s="29" t="s">
        <v>533</v>
      </c>
      <c r="L274" s="19">
        <f>VLOOKUP($K274,[1]房源明细!$B:$P,2,FALSE)</f>
        <v>47.33</v>
      </c>
      <c r="M274" s="19"/>
      <c r="N274" s="19">
        <f t="shared" ref="N274:Q274" si="578">E274*16</f>
        <v>0</v>
      </c>
      <c r="O274" s="19">
        <f t="shared" si="578"/>
        <v>0</v>
      </c>
      <c r="P274" s="19">
        <f t="shared" si="578"/>
        <v>48</v>
      </c>
      <c r="Q274" s="19">
        <f t="shared" si="578"/>
        <v>0</v>
      </c>
      <c r="R274" s="19">
        <f>[1]房源明细!J334</f>
        <v>4.57</v>
      </c>
      <c r="S274" s="19">
        <f t="shared" ref="S274:V274" si="579">IF($L274&gt;N274,N274,$L274)</f>
        <v>0</v>
      </c>
      <c r="T274" s="19">
        <f t="shared" si="579"/>
        <v>0</v>
      </c>
      <c r="U274" s="19">
        <f t="shared" si="579"/>
        <v>47.33</v>
      </c>
      <c r="V274" s="19">
        <f t="shared" si="579"/>
        <v>0</v>
      </c>
      <c r="W274" s="19">
        <f>VLOOKUP($K274,[1]房源明细!$B:$P,10,FALSE)</f>
        <v>185</v>
      </c>
      <c r="X274" s="19">
        <f>IF(DATEDIF(I274,$X$2,"m")&gt;12,12,DATEDIF(I274,$X$2,"m"))</f>
        <v>12</v>
      </c>
      <c r="Y274" s="19">
        <f t="shared" si="548"/>
        <v>2220</v>
      </c>
      <c r="Z274" s="35">
        <f t="shared" si="549"/>
        <v>0</v>
      </c>
      <c r="AA274" s="35">
        <f t="shared" si="550"/>
        <v>0</v>
      </c>
      <c r="AB274" s="36">
        <f t="shared" si="551"/>
        <v>64.88943</v>
      </c>
      <c r="AC274" s="35">
        <f t="shared" si="552"/>
        <v>0</v>
      </c>
      <c r="AD274" s="35">
        <f t="shared" si="553"/>
        <v>64.88</v>
      </c>
      <c r="AE274" s="19">
        <f t="shared" si="554"/>
        <v>12</v>
      </c>
      <c r="AF274" s="37">
        <f t="shared" si="577"/>
        <v>778</v>
      </c>
    </row>
    <row r="275" s="2" customFormat="1" ht="14.25" spans="1:32">
      <c r="A275" s="18">
        <v>330</v>
      </c>
      <c r="B275" s="19" t="str">
        <f>VLOOKUP($K275,[1]房源明细!$B:$P,5,FALSE)</f>
        <v>伍胜玲</v>
      </c>
      <c r="C275" s="19" t="s">
        <v>534</v>
      </c>
      <c r="D275" s="19">
        <f>VLOOKUP($K275,[1]房源明细!$B:$P,11,FALSE)</f>
        <v>1</v>
      </c>
      <c r="E275" s="19">
        <f>VLOOKUP($K275,[1]房源明细!$B:$P,12,FALSE)</f>
        <v>0</v>
      </c>
      <c r="F275" s="19">
        <f>VLOOKUP($K275,[1]房源明细!$B:$P,13,FALSE)</f>
        <v>0</v>
      </c>
      <c r="G275" s="19">
        <f>VLOOKUP($K275,[1]房源明细!$B:$P,14,FALSE)</f>
        <v>1</v>
      </c>
      <c r="H275" s="19">
        <f>VLOOKUP($K275,[1]房源明细!$B:$P,15,FALSE)</f>
        <v>0</v>
      </c>
      <c r="I275" s="28">
        <f>VLOOKUP($K275,[1]房源明细!$B:$P,3,FALSE)</f>
        <v>43130</v>
      </c>
      <c r="J275" s="19"/>
      <c r="K275" s="29" t="s">
        <v>535</v>
      </c>
      <c r="L275" s="19">
        <f>VLOOKUP($K275,[1]房源明细!$B:$P,2,FALSE)</f>
        <v>47.33</v>
      </c>
      <c r="M275" s="19"/>
      <c r="N275" s="19">
        <f t="shared" ref="N275:Q275" si="580">E275*16</f>
        <v>0</v>
      </c>
      <c r="O275" s="19">
        <f t="shared" si="580"/>
        <v>0</v>
      </c>
      <c r="P275" s="19">
        <f t="shared" si="580"/>
        <v>16</v>
      </c>
      <c r="Q275" s="19">
        <f t="shared" si="580"/>
        <v>0</v>
      </c>
      <c r="R275" s="19">
        <f>[1]房源明细!J335</f>
        <v>4.57</v>
      </c>
      <c r="S275" s="19">
        <f t="shared" ref="S275:V275" si="581">IF($L275&gt;N275,N275,$L275)</f>
        <v>0</v>
      </c>
      <c r="T275" s="19">
        <f t="shared" si="581"/>
        <v>0</v>
      </c>
      <c r="U275" s="19">
        <f t="shared" si="581"/>
        <v>16</v>
      </c>
      <c r="V275" s="19">
        <f t="shared" si="581"/>
        <v>0</v>
      </c>
      <c r="W275" s="19">
        <f>VLOOKUP($K275,[1]房源明细!$B:$P,10,FALSE)</f>
        <v>185</v>
      </c>
      <c r="X275" s="19">
        <f>IF(DATEDIF(I275,$X$2,"m")&gt;12,12,DATEDIF(I275,$X$2,"m"))</f>
        <v>12</v>
      </c>
      <c r="Y275" s="19">
        <f t="shared" si="548"/>
        <v>2220</v>
      </c>
      <c r="Z275" s="35">
        <f t="shared" si="549"/>
        <v>0</v>
      </c>
      <c r="AA275" s="35">
        <f t="shared" si="550"/>
        <v>0</v>
      </c>
      <c r="AB275" s="36">
        <f t="shared" si="551"/>
        <v>21.936</v>
      </c>
      <c r="AC275" s="35">
        <f t="shared" si="552"/>
        <v>0</v>
      </c>
      <c r="AD275" s="35">
        <f t="shared" si="553"/>
        <v>21.93</v>
      </c>
      <c r="AE275" s="19">
        <f t="shared" si="554"/>
        <v>12</v>
      </c>
      <c r="AF275" s="37">
        <f t="shared" si="577"/>
        <v>263</v>
      </c>
    </row>
    <row r="276" s="2" customFormat="1" ht="14.25" spans="1:32">
      <c r="A276" s="18">
        <v>331</v>
      </c>
      <c r="B276" s="19" t="str">
        <f>VLOOKUP($K276,[1]房源明细!$B:$P,5,FALSE)</f>
        <v>赵萍</v>
      </c>
      <c r="C276" s="19" t="s">
        <v>536</v>
      </c>
      <c r="D276" s="19">
        <f>VLOOKUP($K276,[1]房源明细!$B:$P,11,FALSE)</f>
        <v>1</v>
      </c>
      <c r="E276" s="19">
        <f>VLOOKUP($K276,[1]房源明细!$B:$P,12,FALSE)</f>
        <v>0</v>
      </c>
      <c r="F276" s="19">
        <f>VLOOKUP($K276,[1]房源明细!$B:$P,13,FALSE)</f>
        <v>0</v>
      </c>
      <c r="G276" s="19">
        <f>VLOOKUP($K276,[1]房源明细!$B:$P,14,FALSE)</f>
        <v>1</v>
      </c>
      <c r="H276" s="19">
        <f>VLOOKUP($K276,[1]房源明细!$B:$P,15,FALSE)</f>
        <v>0</v>
      </c>
      <c r="I276" s="28">
        <f>VLOOKUP($K276,[1]房源明细!$B:$P,3,FALSE)</f>
        <v>43119</v>
      </c>
      <c r="J276" s="19"/>
      <c r="K276" s="29" t="s">
        <v>537</v>
      </c>
      <c r="L276" s="19">
        <f>VLOOKUP($K276,[1]房源明细!$B:$P,2,FALSE)</f>
        <v>52.4</v>
      </c>
      <c r="M276" s="19"/>
      <c r="N276" s="19">
        <f t="shared" ref="N276:Q276" si="582">E276*16</f>
        <v>0</v>
      </c>
      <c r="O276" s="19">
        <f t="shared" si="582"/>
        <v>0</v>
      </c>
      <c r="P276" s="19">
        <f t="shared" si="582"/>
        <v>16</v>
      </c>
      <c r="Q276" s="19">
        <f t="shared" si="582"/>
        <v>0</v>
      </c>
      <c r="R276" s="19">
        <f>[1]房源明细!J336</f>
        <v>4.57</v>
      </c>
      <c r="S276" s="19">
        <f t="shared" ref="S276:V276" si="583">IF($L276&gt;N276,N276,$L276)</f>
        <v>0</v>
      </c>
      <c r="T276" s="19">
        <f t="shared" si="583"/>
        <v>0</v>
      </c>
      <c r="U276" s="19">
        <f t="shared" si="583"/>
        <v>16</v>
      </c>
      <c r="V276" s="19">
        <f t="shared" si="583"/>
        <v>0</v>
      </c>
      <c r="W276" s="19">
        <f>VLOOKUP($K276,[1]房源明细!$B:$P,10,FALSE)</f>
        <v>205</v>
      </c>
      <c r="X276" s="19">
        <f>IF(DATEDIF(I276,$X$2,"m")&gt;12,12,DATEDIF(I276,$X$2,"m"))</f>
        <v>12</v>
      </c>
      <c r="Y276" s="19">
        <f t="shared" si="548"/>
        <v>2460</v>
      </c>
      <c r="Z276" s="35">
        <f t="shared" si="549"/>
        <v>0</v>
      </c>
      <c r="AA276" s="35">
        <f t="shared" si="550"/>
        <v>0</v>
      </c>
      <c r="AB276" s="36">
        <f t="shared" si="551"/>
        <v>21.936</v>
      </c>
      <c r="AC276" s="35">
        <f t="shared" si="552"/>
        <v>0</v>
      </c>
      <c r="AD276" s="35">
        <f t="shared" si="553"/>
        <v>21.93</v>
      </c>
      <c r="AE276" s="19">
        <f t="shared" si="554"/>
        <v>12</v>
      </c>
      <c r="AF276" s="37">
        <f t="shared" si="577"/>
        <v>263</v>
      </c>
    </row>
    <row r="277" s="2" customFormat="1" ht="14.25" spans="1:32">
      <c r="A277" s="18">
        <v>332</v>
      </c>
      <c r="B277" s="19" t="str">
        <f>VLOOKUP($K277,[1]房源明细!$B:$P,5,FALSE)</f>
        <v>程金花</v>
      </c>
      <c r="C277" s="19" t="s">
        <v>538</v>
      </c>
      <c r="D277" s="19">
        <f>VLOOKUP($K277,[1]房源明细!$B:$P,11,FALSE)</f>
        <v>1</v>
      </c>
      <c r="E277" s="19">
        <f>VLOOKUP($K277,[1]房源明细!$B:$P,12,FALSE)</f>
        <v>0</v>
      </c>
      <c r="F277" s="19">
        <f>VLOOKUP($K277,[1]房源明细!$B:$P,13,FALSE)</f>
        <v>0</v>
      </c>
      <c r="G277" s="19">
        <f>VLOOKUP($K277,[1]房源明细!$B:$P,14,FALSE)</f>
        <v>1</v>
      </c>
      <c r="H277" s="19">
        <f>VLOOKUP($K277,[1]房源明细!$B:$P,15,FALSE)</f>
        <v>0</v>
      </c>
      <c r="I277" s="28">
        <f>VLOOKUP($K277,[1]房源明细!$B:$P,3,FALSE)</f>
        <v>43102</v>
      </c>
      <c r="J277" s="19"/>
      <c r="K277" s="29" t="s">
        <v>539</v>
      </c>
      <c r="L277" s="19">
        <f>VLOOKUP($K277,[1]房源明细!$B:$P,2,FALSE)</f>
        <v>52.4</v>
      </c>
      <c r="M277" s="19"/>
      <c r="N277" s="19">
        <f t="shared" ref="N277:Q277" si="584">E277*16</f>
        <v>0</v>
      </c>
      <c r="O277" s="19">
        <f t="shared" si="584"/>
        <v>0</v>
      </c>
      <c r="P277" s="19">
        <f t="shared" si="584"/>
        <v>16</v>
      </c>
      <c r="Q277" s="19">
        <f t="shared" si="584"/>
        <v>0</v>
      </c>
      <c r="R277" s="19">
        <f>[1]房源明细!J337</f>
        <v>4.57</v>
      </c>
      <c r="S277" s="19">
        <f t="shared" ref="S277:V277" si="585">IF($L277&gt;N277,N277,$L277)</f>
        <v>0</v>
      </c>
      <c r="T277" s="19">
        <f t="shared" si="585"/>
        <v>0</v>
      </c>
      <c r="U277" s="19">
        <f t="shared" si="585"/>
        <v>16</v>
      </c>
      <c r="V277" s="19">
        <f t="shared" si="585"/>
        <v>0</v>
      </c>
      <c r="W277" s="19">
        <f>VLOOKUP($K277,[1]房源明细!$B:$P,10,FALSE)</f>
        <v>205</v>
      </c>
      <c r="X277" s="19">
        <f>IF(DATEDIF(I277,$X$2,"m")&gt;12,12,DATEDIF(I277,$X$2,"m"))</f>
        <v>12</v>
      </c>
      <c r="Y277" s="19">
        <f t="shared" si="548"/>
        <v>2460</v>
      </c>
      <c r="Z277" s="35">
        <f t="shared" si="549"/>
        <v>0</v>
      </c>
      <c r="AA277" s="35">
        <f t="shared" si="550"/>
        <v>0</v>
      </c>
      <c r="AB277" s="36">
        <f t="shared" si="551"/>
        <v>21.936</v>
      </c>
      <c r="AC277" s="35">
        <f t="shared" si="552"/>
        <v>0</v>
      </c>
      <c r="AD277" s="35">
        <f t="shared" si="553"/>
        <v>21.93</v>
      </c>
      <c r="AE277" s="19">
        <f t="shared" si="554"/>
        <v>12</v>
      </c>
      <c r="AF277" s="37">
        <f t="shared" si="577"/>
        <v>263</v>
      </c>
    </row>
    <row r="278" s="2" customFormat="1" ht="14.25" spans="1:32">
      <c r="A278" s="18">
        <v>333</v>
      </c>
      <c r="B278" s="19" t="str">
        <f>VLOOKUP($K278,[1]房源明细!$B:$P,5,FALSE)</f>
        <v>黄亚</v>
      </c>
      <c r="C278" s="19" t="s">
        <v>540</v>
      </c>
      <c r="D278" s="19">
        <f>VLOOKUP($K278,[1]房源明细!$B:$P,11,FALSE)</f>
        <v>1</v>
      </c>
      <c r="E278" s="19">
        <f>VLOOKUP($K278,[1]房源明细!$B:$P,12,FALSE)</f>
        <v>0</v>
      </c>
      <c r="F278" s="19">
        <f>VLOOKUP($K278,[1]房源明细!$B:$P,13,FALSE)</f>
        <v>0</v>
      </c>
      <c r="G278" s="19">
        <f>VLOOKUP($K278,[1]房源明细!$B:$P,14,FALSE)</f>
        <v>1</v>
      </c>
      <c r="H278" s="19">
        <f>VLOOKUP($K278,[1]房源明细!$B:$P,15,FALSE)</f>
        <v>0</v>
      </c>
      <c r="I278" s="28">
        <f>VLOOKUP($K278,[1]房源明细!$B:$P,3,FALSE)</f>
        <v>43104</v>
      </c>
      <c r="J278" s="19"/>
      <c r="K278" s="29" t="s">
        <v>541</v>
      </c>
      <c r="L278" s="19">
        <f>VLOOKUP($K278,[1]房源明细!$B:$P,2,FALSE)</f>
        <v>47.33</v>
      </c>
      <c r="M278" s="19"/>
      <c r="N278" s="19">
        <f t="shared" ref="N278:Q278" si="586">E278*16</f>
        <v>0</v>
      </c>
      <c r="O278" s="19">
        <f t="shared" si="586"/>
        <v>0</v>
      </c>
      <c r="P278" s="19">
        <f t="shared" si="586"/>
        <v>16</v>
      </c>
      <c r="Q278" s="19">
        <f t="shared" si="586"/>
        <v>0</v>
      </c>
      <c r="R278" s="19">
        <f>[1]房源明细!J338</f>
        <v>4.57</v>
      </c>
      <c r="S278" s="19">
        <f t="shared" ref="S278:V278" si="587">IF($L278&gt;N278,N278,$L278)</f>
        <v>0</v>
      </c>
      <c r="T278" s="19">
        <f t="shared" si="587"/>
        <v>0</v>
      </c>
      <c r="U278" s="19">
        <f t="shared" si="587"/>
        <v>16</v>
      </c>
      <c r="V278" s="19">
        <f t="shared" si="587"/>
        <v>0</v>
      </c>
      <c r="W278" s="19">
        <f>VLOOKUP($K278,[1]房源明细!$B:$P,10,FALSE)</f>
        <v>185</v>
      </c>
      <c r="X278" s="19">
        <f>IF(DATEDIF(I278,$X$2,"m")&gt;12,12,DATEDIF(I278,$X$2,"m"))</f>
        <v>12</v>
      </c>
      <c r="Y278" s="19">
        <f t="shared" si="548"/>
        <v>2220</v>
      </c>
      <c r="Z278" s="35">
        <f t="shared" si="549"/>
        <v>0</v>
      </c>
      <c r="AA278" s="35">
        <f t="shared" si="550"/>
        <v>0</v>
      </c>
      <c r="AB278" s="36">
        <f t="shared" si="551"/>
        <v>21.936</v>
      </c>
      <c r="AC278" s="35">
        <f t="shared" si="552"/>
        <v>0</v>
      </c>
      <c r="AD278" s="35">
        <f t="shared" si="553"/>
        <v>21.93</v>
      </c>
      <c r="AE278" s="19">
        <f t="shared" si="554"/>
        <v>12</v>
      </c>
      <c r="AF278" s="37">
        <f t="shared" si="577"/>
        <v>263</v>
      </c>
    </row>
    <row r="279" s="2" customFormat="1" ht="14.25" spans="1:32">
      <c r="A279" s="18">
        <v>335</v>
      </c>
      <c r="B279" s="19" t="str">
        <f>VLOOKUP($K279,[1]房源明细!$B:$P,5,FALSE)</f>
        <v>龚香金</v>
      </c>
      <c r="C279" s="19" t="s">
        <v>542</v>
      </c>
      <c r="D279" s="19">
        <f>VLOOKUP($K279,[1]房源明细!$B:$P,11,FALSE)</f>
        <v>1</v>
      </c>
      <c r="E279" s="19">
        <f>VLOOKUP($K279,[1]房源明细!$B:$P,12,FALSE)</f>
        <v>0</v>
      </c>
      <c r="F279" s="19">
        <f>VLOOKUP($K279,[1]房源明细!$B:$P,13,FALSE)</f>
        <v>0</v>
      </c>
      <c r="G279" s="19">
        <f>VLOOKUP($K279,[1]房源明细!$B:$P,14,FALSE)</f>
        <v>1</v>
      </c>
      <c r="H279" s="19">
        <f>VLOOKUP($K279,[1]房源明细!$B:$P,15,FALSE)</f>
        <v>0</v>
      </c>
      <c r="I279" s="28">
        <f>VLOOKUP($K279,[1]房源明细!$B:$P,3,FALSE)</f>
        <v>43123</v>
      </c>
      <c r="J279" s="19"/>
      <c r="K279" s="29" t="s">
        <v>543</v>
      </c>
      <c r="L279" s="19">
        <f>VLOOKUP($K279,[1]房源明细!$B:$P,2,FALSE)</f>
        <v>52.4</v>
      </c>
      <c r="M279" s="19"/>
      <c r="N279" s="19">
        <f t="shared" ref="N279:Q279" si="588">E279*16</f>
        <v>0</v>
      </c>
      <c r="O279" s="19">
        <f t="shared" si="588"/>
        <v>0</v>
      </c>
      <c r="P279" s="19">
        <f t="shared" si="588"/>
        <v>16</v>
      </c>
      <c r="Q279" s="19">
        <f t="shared" si="588"/>
        <v>0</v>
      </c>
      <c r="R279" s="19">
        <f>[1]房源明细!J340</f>
        <v>4.57</v>
      </c>
      <c r="S279" s="19">
        <f t="shared" ref="S279:V279" si="589">IF($L279&gt;N279,N279,$L279)</f>
        <v>0</v>
      </c>
      <c r="T279" s="19">
        <f t="shared" si="589"/>
        <v>0</v>
      </c>
      <c r="U279" s="19">
        <f t="shared" si="589"/>
        <v>16</v>
      </c>
      <c r="V279" s="19">
        <f t="shared" si="589"/>
        <v>0</v>
      </c>
      <c r="W279" s="19">
        <f>VLOOKUP($K279,[1]房源明细!$B:$P,10,FALSE)</f>
        <v>205</v>
      </c>
      <c r="X279" s="19">
        <f>IF(DATEDIF(I279,$X$2,"m")&gt;12,12,DATEDIF(I279,$X$2,"m"))</f>
        <v>12</v>
      </c>
      <c r="Y279" s="19">
        <f t="shared" si="548"/>
        <v>2460</v>
      </c>
      <c r="Z279" s="35">
        <f t="shared" si="549"/>
        <v>0</v>
      </c>
      <c r="AA279" s="35">
        <f t="shared" si="550"/>
        <v>0</v>
      </c>
      <c r="AB279" s="36">
        <f t="shared" si="551"/>
        <v>21.936</v>
      </c>
      <c r="AC279" s="35">
        <f t="shared" si="552"/>
        <v>0</v>
      </c>
      <c r="AD279" s="35">
        <f t="shared" si="553"/>
        <v>21.93</v>
      </c>
      <c r="AE279" s="19">
        <f t="shared" si="554"/>
        <v>12</v>
      </c>
      <c r="AF279" s="37">
        <f t="shared" si="577"/>
        <v>263</v>
      </c>
    </row>
    <row r="280" s="2" customFormat="1" ht="14.25" spans="1:32">
      <c r="A280" s="18">
        <v>336</v>
      </c>
      <c r="B280" s="19" t="str">
        <f>VLOOKUP($K280,[1]房源明细!$B:$P,5,FALSE)</f>
        <v>石胜生</v>
      </c>
      <c r="C280" s="19" t="s">
        <v>544</v>
      </c>
      <c r="D280" s="19">
        <f>VLOOKUP($K280,[1]房源明细!$B:$P,11,FALSE)</f>
        <v>1</v>
      </c>
      <c r="E280" s="19">
        <f>VLOOKUP($K280,[1]房源明细!$B:$P,12,FALSE)</f>
        <v>0</v>
      </c>
      <c r="F280" s="19">
        <f>VLOOKUP($K280,[1]房源明细!$B:$P,13,FALSE)</f>
        <v>0</v>
      </c>
      <c r="G280" s="19">
        <f>VLOOKUP($K280,[1]房源明细!$B:$P,14,FALSE)</f>
        <v>1</v>
      </c>
      <c r="H280" s="19">
        <f>VLOOKUP($K280,[1]房源明细!$B:$P,15,FALSE)</f>
        <v>0</v>
      </c>
      <c r="I280" s="28">
        <f>VLOOKUP($K280,[1]房源明细!$B:$P,3,FALSE)</f>
        <v>43102</v>
      </c>
      <c r="J280" s="19"/>
      <c r="K280" s="29" t="s">
        <v>545</v>
      </c>
      <c r="L280" s="19">
        <f>VLOOKUP($K280,[1]房源明细!$B:$P,2,FALSE)</f>
        <v>52.4</v>
      </c>
      <c r="M280" s="19"/>
      <c r="N280" s="19">
        <f t="shared" ref="N280:Q280" si="590">E280*16</f>
        <v>0</v>
      </c>
      <c r="O280" s="19">
        <f t="shared" si="590"/>
        <v>0</v>
      </c>
      <c r="P280" s="19">
        <f t="shared" si="590"/>
        <v>16</v>
      </c>
      <c r="Q280" s="19">
        <f t="shared" si="590"/>
        <v>0</v>
      </c>
      <c r="R280" s="19">
        <f>[1]房源明细!J341</f>
        <v>4.57</v>
      </c>
      <c r="S280" s="19">
        <f t="shared" ref="S280:V280" si="591">IF($L280&gt;N280,N280,$L280)</f>
        <v>0</v>
      </c>
      <c r="T280" s="19">
        <f t="shared" si="591"/>
        <v>0</v>
      </c>
      <c r="U280" s="19">
        <f t="shared" si="591"/>
        <v>16</v>
      </c>
      <c r="V280" s="19">
        <f t="shared" si="591"/>
        <v>0</v>
      </c>
      <c r="W280" s="19">
        <f>VLOOKUP($K280,[1]房源明细!$B:$P,10,FALSE)</f>
        <v>205</v>
      </c>
      <c r="X280" s="19">
        <f>IF(DATEDIF(I280,$X$2,"m")&gt;12,12,DATEDIF(I280,$X$2,"m"))</f>
        <v>12</v>
      </c>
      <c r="Y280" s="19">
        <f t="shared" si="548"/>
        <v>2460</v>
      </c>
      <c r="Z280" s="35">
        <f t="shared" si="549"/>
        <v>0</v>
      </c>
      <c r="AA280" s="35">
        <f t="shared" si="550"/>
        <v>0</v>
      </c>
      <c r="AB280" s="36">
        <f t="shared" si="551"/>
        <v>21.936</v>
      </c>
      <c r="AC280" s="35">
        <f t="shared" si="552"/>
        <v>0</v>
      </c>
      <c r="AD280" s="35">
        <f t="shared" si="553"/>
        <v>21.93</v>
      </c>
      <c r="AE280" s="19">
        <f t="shared" si="554"/>
        <v>12</v>
      </c>
      <c r="AF280" s="37">
        <f t="shared" si="577"/>
        <v>263</v>
      </c>
    </row>
    <row r="281" s="2" customFormat="1" ht="14.25" spans="1:32">
      <c r="A281" s="18">
        <v>337</v>
      </c>
      <c r="B281" s="19" t="str">
        <f>VLOOKUP($K281,[1]房源明细!$B:$P,5,FALSE)</f>
        <v>徐永红</v>
      </c>
      <c r="C281" s="19" t="s">
        <v>546</v>
      </c>
      <c r="D281" s="19">
        <f>VLOOKUP($K281,[1]房源明细!$B:$P,11,FALSE)</f>
        <v>1</v>
      </c>
      <c r="E281" s="19">
        <f>VLOOKUP($K281,[1]房源明细!$B:$P,12,FALSE)</f>
        <v>0</v>
      </c>
      <c r="F281" s="19">
        <f>VLOOKUP($K281,[1]房源明细!$B:$P,13,FALSE)</f>
        <v>0</v>
      </c>
      <c r="G281" s="19">
        <f>VLOOKUP($K281,[1]房源明细!$B:$P,14,FALSE)</f>
        <v>1</v>
      </c>
      <c r="H281" s="19">
        <f>VLOOKUP($K281,[1]房源明细!$B:$P,15,FALSE)</f>
        <v>0</v>
      </c>
      <c r="I281" s="28">
        <f>VLOOKUP($K281,[1]房源明细!$B:$P,3,FALSE)</f>
        <v>43102</v>
      </c>
      <c r="J281" s="19"/>
      <c r="K281" s="29" t="s">
        <v>547</v>
      </c>
      <c r="L281" s="19">
        <f>VLOOKUP($K281,[1]房源明细!$B:$P,2,FALSE)</f>
        <v>47.33</v>
      </c>
      <c r="M281" s="19"/>
      <c r="N281" s="19">
        <f t="shared" ref="N281:Q281" si="592">E281*16</f>
        <v>0</v>
      </c>
      <c r="O281" s="19">
        <f t="shared" si="592"/>
        <v>0</v>
      </c>
      <c r="P281" s="19">
        <f t="shared" si="592"/>
        <v>16</v>
      </c>
      <c r="Q281" s="19">
        <f t="shared" si="592"/>
        <v>0</v>
      </c>
      <c r="R281" s="19">
        <f>[1]房源明细!J342</f>
        <v>4.57</v>
      </c>
      <c r="S281" s="19">
        <f t="shared" ref="S281:V281" si="593">IF($L281&gt;N281,N281,$L281)</f>
        <v>0</v>
      </c>
      <c r="T281" s="19">
        <f t="shared" si="593"/>
        <v>0</v>
      </c>
      <c r="U281" s="19">
        <f t="shared" si="593"/>
        <v>16</v>
      </c>
      <c r="V281" s="19">
        <f t="shared" si="593"/>
        <v>0</v>
      </c>
      <c r="W281" s="19">
        <f>VLOOKUP($K281,[1]房源明细!$B:$P,10,FALSE)</f>
        <v>185</v>
      </c>
      <c r="X281" s="19">
        <f>IF(DATEDIF(I281,$X$2,"m")&gt;12,12,DATEDIF(I281,$X$2,"m"))</f>
        <v>12</v>
      </c>
      <c r="Y281" s="19">
        <f t="shared" si="548"/>
        <v>2220</v>
      </c>
      <c r="Z281" s="35">
        <f t="shared" si="549"/>
        <v>0</v>
      </c>
      <c r="AA281" s="35">
        <f t="shared" si="550"/>
        <v>0</v>
      </c>
      <c r="AB281" s="36">
        <f t="shared" si="551"/>
        <v>21.936</v>
      </c>
      <c r="AC281" s="35">
        <f t="shared" si="552"/>
        <v>0</v>
      </c>
      <c r="AD281" s="35">
        <f t="shared" si="553"/>
        <v>21.93</v>
      </c>
      <c r="AE281" s="19">
        <f t="shared" si="554"/>
        <v>12</v>
      </c>
      <c r="AF281" s="37">
        <f t="shared" si="577"/>
        <v>263</v>
      </c>
    </row>
    <row r="282" s="2" customFormat="1" ht="14.25" spans="1:32">
      <c r="A282" s="18">
        <v>338</v>
      </c>
      <c r="B282" s="19" t="str">
        <f>VLOOKUP($K282,[1]房源明细!$B:$P,5,FALSE)</f>
        <v>柯春胜</v>
      </c>
      <c r="C282" s="19" t="s">
        <v>488</v>
      </c>
      <c r="D282" s="19">
        <f>VLOOKUP($K282,[1]房源明细!$B:$P,11,FALSE)</f>
        <v>1</v>
      </c>
      <c r="E282" s="19">
        <f>VLOOKUP($K282,[1]房源明细!$B:$P,12,FALSE)</f>
        <v>1</v>
      </c>
      <c r="F282" s="19">
        <f>VLOOKUP($K282,[1]房源明细!$B:$P,13,FALSE)</f>
        <v>0</v>
      </c>
      <c r="G282" s="19">
        <f>VLOOKUP($K282,[1]房源明细!$B:$P,14,FALSE)</f>
        <v>0</v>
      </c>
      <c r="H282" s="19">
        <f>VLOOKUP($K282,[1]房源明细!$B:$P,15,FALSE)</f>
        <v>0</v>
      </c>
      <c r="I282" s="28">
        <f>VLOOKUP($K282,[1]房源明细!$B:$P,3,FALSE)</f>
        <v>43354</v>
      </c>
      <c r="J282" s="19"/>
      <c r="K282" s="29" t="s">
        <v>548</v>
      </c>
      <c r="L282" s="19">
        <f>VLOOKUP($K282,[1]房源明细!$B:$P,2,FALSE)</f>
        <v>47.33</v>
      </c>
      <c r="M282" s="19"/>
      <c r="N282" s="19">
        <f t="shared" ref="N282:Q282" si="594">E282*16</f>
        <v>16</v>
      </c>
      <c r="O282" s="19">
        <f t="shared" si="594"/>
        <v>0</v>
      </c>
      <c r="P282" s="19">
        <f t="shared" si="594"/>
        <v>0</v>
      </c>
      <c r="Q282" s="19">
        <f t="shared" si="594"/>
        <v>0</v>
      </c>
      <c r="R282" s="19">
        <f>[1]房源明细!J343</f>
        <v>4.57</v>
      </c>
      <c r="S282" s="19">
        <f t="shared" ref="S282:V282" si="595">IF($L282&gt;N282,N282,$L282)</f>
        <v>16</v>
      </c>
      <c r="T282" s="19">
        <f t="shared" si="595"/>
        <v>0</v>
      </c>
      <c r="U282" s="19">
        <f t="shared" si="595"/>
        <v>0</v>
      </c>
      <c r="V282" s="19">
        <f t="shared" si="595"/>
        <v>0</v>
      </c>
      <c r="W282" s="19">
        <f>VLOOKUP($K282,[1]房源明细!$B:$P,10,FALSE)</f>
        <v>185</v>
      </c>
      <c r="X282" s="19">
        <f>IF(DATEDIF(I282,$X$2,"m")&gt;12,12,DATEDIF(I282,$X$2,"m"))</f>
        <v>12</v>
      </c>
      <c r="Y282" s="19">
        <f t="shared" si="548"/>
        <v>2220</v>
      </c>
      <c r="Z282" s="35">
        <f t="shared" si="549"/>
        <v>65.808</v>
      </c>
      <c r="AA282" s="35">
        <f t="shared" si="550"/>
        <v>0</v>
      </c>
      <c r="AB282" s="36">
        <f t="shared" si="551"/>
        <v>0</v>
      </c>
      <c r="AC282" s="35">
        <f t="shared" si="552"/>
        <v>0</v>
      </c>
      <c r="AD282" s="35">
        <f t="shared" si="553"/>
        <v>65.8</v>
      </c>
      <c r="AE282" s="19">
        <f t="shared" si="554"/>
        <v>12</v>
      </c>
      <c r="AF282" s="37">
        <f t="shared" si="577"/>
        <v>789</v>
      </c>
    </row>
    <row r="283" s="2" customFormat="1" ht="30" customHeight="1" spans="1:32">
      <c r="A283" s="18">
        <v>339</v>
      </c>
      <c r="B283" s="19" t="str">
        <f>VLOOKUP($K283,[1]房源明细!$B:$P,5,FALSE)</f>
        <v>陶为棋</v>
      </c>
      <c r="C283" s="19" t="s">
        <v>412</v>
      </c>
      <c r="D283" s="19">
        <f>VLOOKUP($K283,[1]房源明细!$B:$P,11,FALSE)</f>
        <v>1</v>
      </c>
      <c r="E283" s="19">
        <f>VLOOKUP($K283,[1]房源明细!$B:$P,12,FALSE)</f>
        <v>1</v>
      </c>
      <c r="F283" s="19">
        <f>VLOOKUP($K283,[1]房源明细!$B:$P,13,FALSE)</f>
        <v>0</v>
      </c>
      <c r="G283" s="19">
        <f>VLOOKUP($K283,[1]房源明细!$B:$P,14,FALSE)</f>
        <v>0</v>
      </c>
      <c r="H283" s="19">
        <f>VLOOKUP($K283,[1]房源明细!$B:$P,15,FALSE)</f>
        <v>0</v>
      </c>
      <c r="I283" s="28">
        <f>VLOOKUP($K283,[1]房源明细!$B:$P,3,FALSE)</f>
        <v>43040</v>
      </c>
      <c r="J283" s="19"/>
      <c r="K283" s="29" t="s">
        <v>549</v>
      </c>
      <c r="L283" s="19">
        <f>VLOOKUP($K283,[1]房源明细!$B:$P,2,FALSE)</f>
        <v>52.4</v>
      </c>
      <c r="M283" s="19"/>
      <c r="N283" s="19">
        <f t="shared" ref="N283:Q283" si="596">E283*16</f>
        <v>16</v>
      </c>
      <c r="O283" s="19">
        <f t="shared" si="596"/>
        <v>0</v>
      </c>
      <c r="P283" s="19">
        <f t="shared" si="596"/>
        <v>0</v>
      </c>
      <c r="Q283" s="19">
        <f t="shared" si="596"/>
        <v>0</v>
      </c>
      <c r="R283" s="19">
        <f>[1]房源明细!J344</f>
        <v>4.57</v>
      </c>
      <c r="S283" s="19">
        <f t="shared" ref="S283:V283" si="597">IF($L283&gt;N283,N283,$L283)</f>
        <v>16</v>
      </c>
      <c r="T283" s="19">
        <f t="shared" si="597"/>
        <v>0</v>
      </c>
      <c r="U283" s="19">
        <f t="shared" si="597"/>
        <v>0</v>
      </c>
      <c r="V283" s="19">
        <f t="shared" si="597"/>
        <v>0</v>
      </c>
      <c r="W283" s="19">
        <f>VLOOKUP($K283,[1]房源明细!$B:$P,10,FALSE)</f>
        <v>205</v>
      </c>
      <c r="X283" s="19">
        <f>IF(DATEDIF(I283,$X$2,"m")&gt;12,12,DATEDIF(I283,$X$2,"m"))</f>
        <v>12</v>
      </c>
      <c r="Y283" s="19">
        <f t="shared" si="548"/>
        <v>2460</v>
      </c>
      <c r="Z283" s="35">
        <f t="shared" si="549"/>
        <v>65.808</v>
      </c>
      <c r="AA283" s="35">
        <f t="shared" si="550"/>
        <v>0</v>
      </c>
      <c r="AB283" s="36">
        <f t="shared" si="551"/>
        <v>0</v>
      </c>
      <c r="AC283" s="35">
        <f t="shared" si="552"/>
        <v>0</v>
      </c>
      <c r="AD283" s="35">
        <f t="shared" si="553"/>
        <v>65.8</v>
      </c>
      <c r="AE283" s="19">
        <f t="shared" si="554"/>
        <v>12</v>
      </c>
      <c r="AF283" s="37">
        <v>614</v>
      </c>
    </row>
    <row r="284" s="2" customFormat="1" ht="14.25" spans="1:32">
      <c r="A284" s="18">
        <v>340</v>
      </c>
      <c r="B284" s="19" t="str">
        <f>VLOOKUP($K284,[1]房源明细!$B:$P,5,FALSE)</f>
        <v>季红英</v>
      </c>
      <c r="C284" s="19" t="s">
        <v>550</v>
      </c>
      <c r="D284" s="19">
        <f>VLOOKUP($K284,[1]房源明细!$B:$P,11,FALSE)</f>
        <v>2</v>
      </c>
      <c r="E284" s="19">
        <f>VLOOKUP($K284,[1]房源明细!$B:$P,12,FALSE)</f>
        <v>0</v>
      </c>
      <c r="F284" s="19">
        <f>VLOOKUP($K284,[1]房源明细!$B:$P,13,FALSE)</f>
        <v>0</v>
      </c>
      <c r="G284" s="19">
        <f>VLOOKUP($K284,[1]房源明细!$B:$P,14,FALSE)</f>
        <v>2</v>
      </c>
      <c r="H284" s="19">
        <f>VLOOKUP($K284,[1]房源明细!$B:$P,15,FALSE)</f>
        <v>0</v>
      </c>
      <c r="I284" s="28">
        <f>VLOOKUP($K284,[1]房源明细!$B:$P,3,FALSE)</f>
        <v>43104</v>
      </c>
      <c r="J284" s="19"/>
      <c r="K284" s="29" t="s">
        <v>551</v>
      </c>
      <c r="L284" s="19">
        <f>VLOOKUP($K284,[1]房源明细!$B:$P,2,FALSE)</f>
        <v>52.4</v>
      </c>
      <c r="M284" s="19"/>
      <c r="N284" s="19">
        <f t="shared" ref="N284:Q284" si="598">E284*16</f>
        <v>0</v>
      </c>
      <c r="O284" s="19">
        <f t="shared" si="598"/>
        <v>0</v>
      </c>
      <c r="P284" s="19">
        <f t="shared" si="598"/>
        <v>32</v>
      </c>
      <c r="Q284" s="19">
        <f t="shared" si="598"/>
        <v>0</v>
      </c>
      <c r="R284" s="19">
        <f>[1]房源明细!J345</f>
        <v>4.57</v>
      </c>
      <c r="S284" s="19">
        <f t="shared" ref="S284:V284" si="599">IF($L284&gt;N284,N284,$L284)</f>
        <v>0</v>
      </c>
      <c r="T284" s="19">
        <f t="shared" si="599"/>
        <v>0</v>
      </c>
      <c r="U284" s="19">
        <f t="shared" si="599"/>
        <v>32</v>
      </c>
      <c r="V284" s="19">
        <f t="shared" si="599"/>
        <v>0</v>
      </c>
      <c r="W284" s="19">
        <f>VLOOKUP($K284,[1]房源明细!$B:$P,10,FALSE)</f>
        <v>205</v>
      </c>
      <c r="X284" s="19">
        <f>IF(DATEDIF(I284,$X$2,"m")&gt;12,12,DATEDIF(I284,$X$2,"m"))</f>
        <v>12</v>
      </c>
      <c r="Y284" s="19">
        <f t="shared" si="548"/>
        <v>2460</v>
      </c>
      <c r="Z284" s="35">
        <f t="shared" si="549"/>
        <v>0</v>
      </c>
      <c r="AA284" s="35">
        <f t="shared" si="550"/>
        <v>0</v>
      </c>
      <c r="AB284" s="36">
        <f t="shared" si="551"/>
        <v>43.872</v>
      </c>
      <c r="AC284" s="35">
        <f t="shared" si="552"/>
        <v>0</v>
      </c>
      <c r="AD284" s="35">
        <f t="shared" si="553"/>
        <v>43.87</v>
      </c>
      <c r="AE284" s="19">
        <f t="shared" si="554"/>
        <v>12</v>
      </c>
      <c r="AF284" s="37">
        <f t="shared" ref="AF284:AF317" si="600">IF(AD284*AE284&gt;Y284,Y284,TRUNC(AD284*AE284,0))</f>
        <v>526</v>
      </c>
    </row>
    <row r="285" s="2" customFormat="1" ht="14.25" spans="1:32">
      <c r="A285" s="18">
        <v>341</v>
      </c>
      <c r="B285" s="19" t="str">
        <f>VLOOKUP($K285,[1]房源明细!$B:$P,5,FALSE)</f>
        <v>周彩琴</v>
      </c>
      <c r="C285" s="19" t="s">
        <v>552</v>
      </c>
      <c r="D285" s="19">
        <f>VLOOKUP($K285,[1]房源明细!$B:$P,11,FALSE)</f>
        <v>1</v>
      </c>
      <c r="E285" s="19">
        <f>VLOOKUP($K285,[1]房源明细!$B:$P,12,FALSE)</f>
        <v>0</v>
      </c>
      <c r="F285" s="19">
        <f>VLOOKUP($K285,[1]房源明细!$B:$P,13,FALSE)</f>
        <v>0</v>
      </c>
      <c r="G285" s="19">
        <f>VLOOKUP($K285,[1]房源明细!$B:$P,14,FALSE)</f>
        <v>1</v>
      </c>
      <c r="H285" s="19">
        <f>VLOOKUP($K285,[1]房源明细!$B:$P,15,FALSE)</f>
        <v>0</v>
      </c>
      <c r="I285" s="28">
        <f>VLOOKUP($K285,[1]房源明细!$B:$P,3,FALSE)</f>
        <v>43104</v>
      </c>
      <c r="J285" s="19"/>
      <c r="K285" s="29" t="s">
        <v>553</v>
      </c>
      <c r="L285" s="19">
        <f>VLOOKUP($K285,[1]房源明细!$B:$P,2,FALSE)</f>
        <v>47.33</v>
      </c>
      <c r="M285" s="19"/>
      <c r="N285" s="19">
        <f t="shared" ref="N285:Q285" si="601">E285*16</f>
        <v>0</v>
      </c>
      <c r="O285" s="19">
        <f t="shared" si="601"/>
        <v>0</v>
      </c>
      <c r="P285" s="19">
        <f t="shared" si="601"/>
        <v>16</v>
      </c>
      <c r="Q285" s="19">
        <f t="shared" si="601"/>
        <v>0</v>
      </c>
      <c r="R285" s="19">
        <f>[1]房源明细!J346</f>
        <v>4.57</v>
      </c>
      <c r="S285" s="19">
        <f t="shared" ref="S285:V285" si="602">IF($L285&gt;N285,N285,$L285)</f>
        <v>0</v>
      </c>
      <c r="T285" s="19">
        <f t="shared" si="602"/>
        <v>0</v>
      </c>
      <c r="U285" s="19">
        <f t="shared" si="602"/>
        <v>16</v>
      </c>
      <c r="V285" s="19">
        <f t="shared" si="602"/>
        <v>0</v>
      </c>
      <c r="W285" s="19">
        <f>VLOOKUP($K285,[1]房源明细!$B:$P,10,FALSE)</f>
        <v>185</v>
      </c>
      <c r="X285" s="19">
        <f>IF(DATEDIF(I285,$X$2,"m")&gt;12,12,DATEDIF(I285,$X$2,"m"))</f>
        <v>12</v>
      </c>
      <c r="Y285" s="19">
        <f t="shared" si="548"/>
        <v>2220</v>
      </c>
      <c r="Z285" s="35">
        <f t="shared" si="549"/>
        <v>0</v>
      </c>
      <c r="AA285" s="35">
        <f t="shared" si="550"/>
        <v>0</v>
      </c>
      <c r="AB285" s="36">
        <f t="shared" si="551"/>
        <v>21.936</v>
      </c>
      <c r="AC285" s="35">
        <f t="shared" si="552"/>
        <v>0</v>
      </c>
      <c r="AD285" s="35">
        <f t="shared" si="553"/>
        <v>21.93</v>
      </c>
      <c r="AE285" s="19">
        <f t="shared" si="554"/>
        <v>12</v>
      </c>
      <c r="AF285" s="37">
        <f t="shared" si="600"/>
        <v>263</v>
      </c>
    </row>
    <row r="286" s="2" customFormat="1" ht="14.25" spans="1:32">
      <c r="A286" s="18">
        <v>342</v>
      </c>
      <c r="B286" s="19" t="str">
        <f>VLOOKUP($K286,[1]房源明细!$B:$P,5,FALSE)</f>
        <v>胡长明</v>
      </c>
      <c r="C286" s="19" t="s">
        <v>148</v>
      </c>
      <c r="D286" s="19">
        <f>VLOOKUP($K286,[1]房源明细!$B:$P,11,FALSE)</f>
        <v>2</v>
      </c>
      <c r="E286" s="19">
        <f>VLOOKUP($K286,[1]房源明细!$B:$P,12,FALSE)</f>
        <v>0</v>
      </c>
      <c r="F286" s="19">
        <f>VLOOKUP($K286,[1]房源明细!$B:$P,13,FALSE)</f>
        <v>0</v>
      </c>
      <c r="G286" s="19">
        <f>VLOOKUP($K286,[1]房源明细!$B:$P,14,FALSE)</f>
        <v>2</v>
      </c>
      <c r="H286" s="19">
        <f>VLOOKUP($K286,[1]房源明细!$B:$P,15,FALSE)</f>
        <v>0</v>
      </c>
      <c r="I286" s="28">
        <f>VLOOKUP($K286,[1]房源明细!$B:$P,3,FALSE)</f>
        <v>43306</v>
      </c>
      <c r="J286" s="19"/>
      <c r="K286" s="29" t="s">
        <v>554</v>
      </c>
      <c r="L286" s="19">
        <f>VLOOKUP($K286,[1]房源明细!$B:$P,2,FALSE)</f>
        <v>47.33</v>
      </c>
      <c r="M286" s="19"/>
      <c r="N286" s="19">
        <f t="shared" ref="N286:Q286" si="603">E286*16</f>
        <v>0</v>
      </c>
      <c r="O286" s="19">
        <f t="shared" si="603"/>
        <v>0</v>
      </c>
      <c r="P286" s="19">
        <f t="shared" si="603"/>
        <v>32</v>
      </c>
      <c r="Q286" s="19">
        <f t="shared" si="603"/>
        <v>0</v>
      </c>
      <c r="R286" s="19">
        <f>[1]房源明细!J347</f>
        <v>4.57</v>
      </c>
      <c r="S286" s="19">
        <f t="shared" ref="S286:V286" si="604">IF($L286&gt;N286,N286,$L286)</f>
        <v>0</v>
      </c>
      <c r="T286" s="19">
        <f t="shared" si="604"/>
        <v>0</v>
      </c>
      <c r="U286" s="19">
        <f t="shared" si="604"/>
        <v>32</v>
      </c>
      <c r="V286" s="19">
        <f t="shared" si="604"/>
        <v>0</v>
      </c>
      <c r="W286" s="19">
        <f>VLOOKUP($K286,[1]房源明细!$B:$P,10,FALSE)</f>
        <v>185</v>
      </c>
      <c r="X286" s="19">
        <f>IF(DATEDIF(I286,$X$2,"m")&gt;12,12,DATEDIF(I286,$X$2,"m"))</f>
        <v>12</v>
      </c>
      <c r="Y286" s="19">
        <f t="shared" si="548"/>
        <v>2220</v>
      </c>
      <c r="Z286" s="35">
        <f t="shared" si="549"/>
        <v>0</v>
      </c>
      <c r="AA286" s="35">
        <f t="shared" si="550"/>
        <v>0</v>
      </c>
      <c r="AB286" s="36">
        <f t="shared" si="551"/>
        <v>43.872</v>
      </c>
      <c r="AC286" s="35">
        <f t="shared" si="552"/>
        <v>0</v>
      </c>
      <c r="AD286" s="35">
        <f t="shared" si="553"/>
        <v>43.87</v>
      </c>
      <c r="AE286" s="19">
        <f t="shared" si="554"/>
        <v>12</v>
      </c>
      <c r="AF286" s="37">
        <f t="shared" si="600"/>
        <v>526</v>
      </c>
    </row>
    <row r="287" s="2" customFormat="1" ht="14.25" spans="1:32">
      <c r="A287" s="18">
        <v>343</v>
      </c>
      <c r="B287" s="19" t="str">
        <f>VLOOKUP($K287,[1]房源明细!$B:$P,5,FALSE)</f>
        <v>李春华</v>
      </c>
      <c r="C287" s="19" t="s">
        <v>555</v>
      </c>
      <c r="D287" s="19">
        <f>VLOOKUP($K287,[1]房源明细!$B:$P,11,FALSE)</f>
        <v>1</v>
      </c>
      <c r="E287" s="19">
        <f>VLOOKUP($K287,[1]房源明细!$B:$P,12,FALSE)</f>
        <v>0</v>
      </c>
      <c r="F287" s="19">
        <f>VLOOKUP($K287,[1]房源明细!$B:$P,13,FALSE)</f>
        <v>0</v>
      </c>
      <c r="G287" s="19">
        <f>VLOOKUP($K287,[1]房源明细!$B:$P,14,FALSE)</f>
        <v>1</v>
      </c>
      <c r="H287" s="19">
        <f>VLOOKUP($K287,[1]房源明细!$B:$P,15,FALSE)</f>
        <v>0</v>
      </c>
      <c r="I287" s="28">
        <f>VLOOKUP($K287,[1]房源明细!$B:$P,3,FALSE)</f>
        <v>43033</v>
      </c>
      <c r="J287" s="19"/>
      <c r="K287" s="29" t="s">
        <v>556</v>
      </c>
      <c r="L287" s="19">
        <f>VLOOKUP($K287,[1]房源明细!$B:$P,2,FALSE)</f>
        <v>52.4</v>
      </c>
      <c r="M287" s="19"/>
      <c r="N287" s="19">
        <f t="shared" ref="N287:Q287" si="605">E287*16</f>
        <v>0</v>
      </c>
      <c r="O287" s="19">
        <f t="shared" si="605"/>
        <v>0</v>
      </c>
      <c r="P287" s="19">
        <f t="shared" si="605"/>
        <v>16</v>
      </c>
      <c r="Q287" s="19">
        <f t="shared" si="605"/>
        <v>0</v>
      </c>
      <c r="R287" s="19">
        <f>[1]房源明细!J348</f>
        <v>4.57</v>
      </c>
      <c r="S287" s="19">
        <f t="shared" ref="S287:V287" si="606">IF($L287&gt;N287,N287,$L287)</f>
        <v>0</v>
      </c>
      <c r="T287" s="19">
        <f t="shared" si="606"/>
        <v>0</v>
      </c>
      <c r="U287" s="19">
        <f t="shared" si="606"/>
        <v>16</v>
      </c>
      <c r="V287" s="19">
        <f t="shared" si="606"/>
        <v>0</v>
      </c>
      <c r="W287" s="19">
        <f>VLOOKUP($K287,[1]房源明细!$B:$P,10,FALSE)</f>
        <v>205</v>
      </c>
      <c r="X287" s="19">
        <f>IF(DATEDIF(I287,$X$2,"m")&gt;12,12,DATEDIF(I287,$X$2,"m"))</f>
        <v>12</v>
      </c>
      <c r="Y287" s="19">
        <f t="shared" si="548"/>
        <v>2460</v>
      </c>
      <c r="Z287" s="35">
        <f t="shared" si="549"/>
        <v>0</v>
      </c>
      <c r="AA287" s="35">
        <f t="shared" si="550"/>
        <v>0</v>
      </c>
      <c r="AB287" s="36">
        <f t="shared" si="551"/>
        <v>21.936</v>
      </c>
      <c r="AC287" s="35">
        <f t="shared" si="552"/>
        <v>0</v>
      </c>
      <c r="AD287" s="35">
        <f t="shared" si="553"/>
        <v>21.93</v>
      </c>
      <c r="AE287" s="19">
        <f t="shared" si="554"/>
        <v>12</v>
      </c>
      <c r="AF287" s="37">
        <f t="shared" si="600"/>
        <v>263</v>
      </c>
    </row>
    <row r="288" s="2" customFormat="1" ht="14.25" spans="1:32">
      <c r="A288" s="18">
        <v>344</v>
      </c>
      <c r="B288" s="19" t="str">
        <f>VLOOKUP($K288,[1]房源明细!$B:$P,5,FALSE)</f>
        <v>吴云玲</v>
      </c>
      <c r="C288" s="19" t="s">
        <v>182</v>
      </c>
      <c r="D288" s="19">
        <f>VLOOKUP($K288,[1]房源明细!$B:$P,11,FALSE)</f>
        <v>2</v>
      </c>
      <c r="E288" s="19">
        <f>VLOOKUP($K288,[1]房源明细!$B:$P,12,FALSE)</f>
        <v>0</v>
      </c>
      <c r="F288" s="19">
        <f>VLOOKUP($K288,[1]房源明细!$B:$P,13,FALSE)</f>
        <v>0</v>
      </c>
      <c r="G288" s="19">
        <f>VLOOKUP($K288,[1]房源明细!$B:$P,14,FALSE)</f>
        <v>2</v>
      </c>
      <c r="H288" s="19">
        <f>VLOOKUP($K288,[1]房源明细!$B:$P,15,FALSE)</f>
        <v>0</v>
      </c>
      <c r="I288" s="28">
        <f>VLOOKUP($K288,[1]房源明细!$B:$P,3,FALSE)</f>
        <v>43108</v>
      </c>
      <c r="J288" s="19"/>
      <c r="K288" s="29" t="s">
        <v>557</v>
      </c>
      <c r="L288" s="19">
        <f>VLOOKUP($K288,[1]房源明细!$B:$P,2,FALSE)</f>
        <v>52.4</v>
      </c>
      <c r="M288" s="19"/>
      <c r="N288" s="19">
        <f t="shared" ref="N288:Q288" si="607">E288*16</f>
        <v>0</v>
      </c>
      <c r="O288" s="19">
        <f t="shared" si="607"/>
        <v>0</v>
      </c>
      <c r="P288" s="19">
        <f t="shared" si="607"/>
        <v>32</v>
      </c>
      <c r="Q288" s="19">
        <f t="shared" si="607"/>
        <v>0</v>
      </c>
      <c r="R288" s="19">
        <f>[1]房源明细!J349</f>
        <v>4.57</v>
      </c>
      <c r="S288" s="19">
        <f t="shared" ref="S288:V288" si="608">IF($L288&gt;N288,N288,$L288)</f>
        <v>0</v>
      </c>
      <c r="T288" s="19">
        <f t="shared" si="608"/>
        <v>0</v>
      </c>
      <c r="U288" s="19">
        <f t="shared" si="608"/>
        <v>32</v>
      </c>
      <c r="V288" s="19">
        <f t="shared" si="608"/>
        <v>0</v>
      </c>
      <c r="W288" s="19">
        <f>VLOOKUP($K288,[1]房源明细!$B:$P,10,FALSE)</f>
        <v>205</v>
      </c>
      <c r="X288" s="19">
        <f>IF(DATEDIF(I288,$X$2,"m")&gt;12,12,DATEDIF(I288,$X$2,"m"))</f>
        <v>12</v>
      </c>
      <c r="Y288" s="19">
        <f t="shared" si="548"/>
        <v>2460</v>
      </c>
      <c r="Z288" s="35">
        <f t="shared" si="549"/>
        <v>0</v>
      </c>
      <c r="AA288" s="35">
        <f t="shared" si="550"/>
        <v>0</v>
      </c>
      <c r="AB288" s="36">
        <f t="shared" si="551"/>
        <v>43.872</v>
      </c>
      <c r="AC288" s="35">
        <f t="shared" si="552"/>
        <v>0</v>
      </c>
      <c r="AD288" s="35">
        <f t="shared" si="553"/>
        <v>43.87</v>
      </c>
      <c r="AE288" s="19">
        <f t="shared" si="554"/>
        <v>12</v>
      </c>
      <c r="AF288" s="37">
        <f t="shared" si="600"/>
        <v>526</v>
      </c>
    </row>
    <row r="289" s="2" customFormat="1" ht="14.25" spans="1:32">
      <c r="A289" s="18">
        <v>345</v>
      </c>
      <c r="B289" s="19" t="str">
        <f>VLOOKUP($K289,[1]房源明细!$B:$P,5,FALSE)</f>
        <v>冯冬云</v>
      </c>
      <c r="C289" s="19" t="s">
        <v>365</v>
      </c>
      <c r="D289" s="19">
        <f>VLOOKUP($K289,[1]房源明细!$B:$P,11,FALSE)</f>
        <v>1</v>
      </c>
      <c r="E289" s="19">
        <f>VLOOKUP($K289,[1]房源明细!$B:$P,12,FALSE)</f>
        <v>0</v>
      </c>
      <c r="F289" s="19">
        <f>VLOOKUP($K289,[1]房源明细!$B:$P,13,FALSE)</f>
        <v>0</v>
      </c>
      <c r="G289" s="19">
        <f>VLOOKUP($K289,[1]房源明细!$B:$P,14,FALSE)</f>
        <v>1</v>
      </c>
      <c r="H289" s="19">
        <f>VLOOKUP($K289,[1]房源明细!$B:$P,15,FALSE)</f>
        <v>0</v>
      </c>
      <c r="I289" s="28">
        <f>VLOOKUP($K289,[1]房源明细!$B:$P,3,FALSE)</f>
        <v>43103</v>
      </c>
      <c r="J289" s="19"/>
      <c r="K289" s="29" t="s">
        <v>558</v>
      </c>
      <c r="L289" s="19">
        <f>VLOOKUP($K289,[1]房源明细!$B:$P,2,FALSE)</f>
        <v>47.33</v>
      </c>
      <c r="M289" s="19"/>
      <c r="N289" s="19">
        <f t="shared" ref="N289:Q289" si="609">E289*16</f>
        <v>0</v>
      </c>
      <c r="O289" s="19">
        <f t="shared" si="609"/>
        <v>0</v>
      </c>
      <c r="P289" s="19">
        <f t="shared" si="609"/>
        <v>16</v>
      </c>
      <c r="Q289" s="19">
        <f t="shared" si="609"/>
        <v>0</v>
      </c>
      <c r="R289" s="19">
        <f>[1]房源明细!J350</f>
        <v>4.57</v>
      </c>
      <c r="S289" s="19">
        <f t="shared" ref="S289:V289" si="610">IF($L289&gt;N289,N289,$L289)</f>
        <v>0</v>
      </c>
      <c r="T289" s="19">
        <f t="shared" si="610"/>
        <v>0</v>
      </c>
      <c r="U289" s="19">
        <f t="shared" si="610"/>
        <v>16</v>
      </c>
      <c r="V289" s="19">
        <f t="shared" si="610"/>
        <v>0</v>
      </c>
      <c r="W289" s="19">
        <f>VLOOKUP($K289,[1]房源明细!$B:$P,10,FALSE)</f>
        <v>185</v>
      </c>
      <c r="X289" s="19">
        <f>IF(DATEDIF(I289,$X$2,"m")&gt;12,12,DATEDIF(I289,$X$2,"m"))</f>
        <v>12</v>
      </c>
      <c r="Y289" s="19">
        <f t="shared" si="548"/>
        <v>2220</v>
      </c>
      <c r="Z289" s="35">
        <f t="shared" si="549"/>
        <v>0</v>
      </c>
      <c r="AA289" s="35">
        <f t="shared" si="550"/>
        <v>0</v>
      </c>
      <c r="AB289" s="36">
        <f t="shared" si="551"/>
        <v>21.936</v>
      </c>
      <c r="AC289" s="35">
        <f t="shared" si="552"/>
        <v>0</v>
      </c>
      <c r="AD289" s="35">
        <f t="shared" si="553"/>
        <v>21.93</v>
      </c>
      <c r="AE289" s="19">
        <f t="shared" si="554"/>
        <v>12</v>
      </c>
      <c r="AF289" s="37">
        <f t="shared" si="600"/>
        <v>263</v>
      </c>
    </row>
    <row r="290" s="2" customFormat="1" ht="14.25" spans="1:32">
      <c r="A290" s="18">
        <v>346</v>
      </c>
      <c r="B290" s="19" t="str">
        <f>VLOOKUP($K290,[1]房源明细!$B:$P,5,FALSE)</f>
        <v>陈建平</v>
      </c>
      <c r="C290" s="19" t="s">
        <v>559</v>
      </c>
      <c r="D290" s="19">
        <f>VLOOKUP($K290,[1]房源明细!$B:$P,11,FALSE)</f>
        <v>1</v>
      </c>
      <c r="E290" s="19">
        <f>VLOOKUP($K290,[1]房源明细!$B:$P,12,FALSE)</f>
        <v>1</v>
      </c>
      <c r="F290" s="19">
        <f>VLOOKUP($K290,[1]房源明细!$B:$P,13,FALSE)</f>
        <v>0</v>
      </c>
      <c r="G290" s="19">
        <f>VLOOKUP($K290,[1]房源明细!$B:$P,14,FALSE)</f>
        <v>0</v>
      </c>
      <c r="H290" s="19">
        <f>VLOOKUP($K290,[1]房源明细!$B:$P,15,FALSE)</f>
        <v>0</v>
      </c>
      <c r="I290" s="28">
        <f>VLOOKUP($K290,[1]房源明细!$B:$P,3,FALSE)</f>
        <v>43033</v>
      </c>
      <c r="J290" s="19"/>
      <c r="K290" s="29" t="s">
        <v>560</v>
      </c>
      <c r="L290" s="19">
        <f>VLOOKUP($K290,[1]房源明细!$B:$P,2,FALSE)</f>
        <v>47.33</v>
      </c>
      <c r="M290" s="19"/>
      <c r="N290" s="19">
        <f t="shared" ref="N290:Q290" si="611">E290*16</f>
        <v>16</v>
      </c>
      <c r="O290" s="19">
        <f t="shared" si="611"/>
        <v>0</v>
      </c>
      <c r="P290" s="19">
        <f t="shared" si="611"/>
        <v>0</v>
      </c>
      <c r="Q290" s="19">
        <f t="shared" si="611"/>
        <v>0</v>
      </c>
      <c r="R290" s="19">
        <f>[1]房源明细!J351</f>
        <v>4.57</v>
      </c>
      <c r="S290" s="19">
        <f t="shared" ref="S290:V290" si="612">IF($L290&gt;N290,N290,$L290)</f>
        <v>16</v>
      </c>
      <c r="T290" s="19">
        <f t="shared" si="612"/>
        <v>0</v>
      </c>
      <c r="U290" s="19">
        <f t="shared" si="612"/>
        <v>0</v>
      </c>
      <c r="V290" s="19">
        <f t="shared" si="612"/>
        <v>0</v>
      </c>
      <c r="W290" s="19">
        <f>VLOOKUP($K290,[1]房源明细!$B:$P,10,FALSE)</f>
        <v>185</v>
      </c>
      <c r="X290" s="19">
        <f>IF(DATEDIF(I290,$X$2,"m")&gt;12,12,DATEDIF(I290,$X$2,"m"))</f>
        <v>12</v>
      </c>
      <c r="Y290" s="19">
        <f t="shared" si="548"/>
        <v>2220</v>
      </c>
      <c r="Z290" s="35">
        <f t="shared" si="549"/>
        <v>65.808</v>
      </c>
      <c r="AA290" s="35">
        <f t="shared" si="550"/>
        <v>0</v>
      </c>
      <c r="AB290" s="36">
        <f t="shared" si="551"/>
        <v>0</v>
      </c>
      <c r="AC290" s="35">
        <f t="shared" si="552"/>
        <v>0</v>
      </c>
      <c r="AD290" s="35">
        <f t="shared" si="553"/>
        <v>65.8</v>
      </c>
      <c r="AE290" s="19">
        <f t="shared" si="554"/>
        <v>12</v>
      </c>
      <c r="AF290" s="37">
        <f t="shared" si="600"/>
        <v>789</v>
      </c>
    </row>
    <row r="291" s="2" customFormat="1" ht="14.25" spans="1:32">
      <c r="A291" s="18">
        <v>348</v>
      </c>
      <c r="B291" s="19" t="str">
        <f>VLOOKUP($K291,[1]房源明细!$B:$P,5,FALSE)</f>
        <v>孙守平</v>
      </c>
      <c r="C291" s="19" t="s">
        <v>561</v>
      </c>
      <c r="D291" s="19">
        <f>VLOOKUP($K291,[1]房源明细!$B:$P,11,FALSE)</f>
        <v>1</v>
      </c>
      <c r="E291" s="19">
        <f>VLOOKUP($K291,[1]房源明细!$B:$P,12,FALSE)</f>
        <v>0</v>
      </c>
      <c r="F291" s="19">
        <f>VLOOKUP($K291,[1]房源明细!$B:$P,13,FALSE)</f>
        <v>0</v>
      </c>
      <c r="G291" s="19">
        <f>VLOOKUP($K291,[1]房源明细!$B:$P,14,FALSE)</f>
        <v>1</v>
      </c>
      <c r="H291" s="19">
        <f>VLOOKUP($K291,[1]房源明细!$B:$P,15,FALSE)</f>
        <v>0</v>
      </c>
      <c r="I291" s="28">
        <f>VLOOKUP($K291,[1]房源明细!$B:$P,3,FALSE)</f>
        <v>43103</v>
      </c>
      <c r="J291" s="19"/>
      <c r="K291" s="29" t="s">
        <v>562</v>
      </c>
      <c r="L291" s="19">
        <f>VLOOKUP($K291,[1]房源明细!$B:$P,2,FALSE)</f>
        <v>52.4</v>
      </c>
      <c r="M291" s="19"/>
      <c r="N291" s="19">
        <f t="shared" ref="N291:Q291" si="613">E291*16</f>
        <v>0</v>
      </c>
      <c r="O291" s="19">
        <f t="shared" si="613"/>
        <v>0</v>
      </c>
      <c r="P291" s="19">
        <f t="shared" si="613"/>
        <v>16</v>
      </c>
      <c r="Q291" s="19">
        <f t="shared" si="613"/>
        <v>0</v>
      </c>
      <c r="R291" s="19">
        <f>[1]房源明细!J353</f>
        <v>4.57</v>
      </c>
      <c r="S291" s="19">
        <f t="shared" ref="S291:V291" si="614">IF($L291&gt;N291,N291,$L291)</f>
        <v>0</v>
      </c>
      <c r="T291" s="19">
        <f t="shared" si="614"/>
        <v>0</v>
      </c>
      <c r="U291" s="19">
        <f t="shared" si="614"/>
        <v>16</v>
      </c>
      <c r="V291" s="19">
        <f t="shared" si="614"/>
        <v>0</v>
      </c>
      <c r="W291" s="19">
        <f>VLOOKUP($K291,[1]房源明细!$B:$P,10,FALSE)</f>
        <v>193</v>
      </c>
      <c r="X291" s="19">
        <f>IF(DATEDIF(I291,$X$2,"m")&gt;12,12,DATEDIF(I291,$X$2,"m"))</f>
        <v>12</v>
      </c>
      <c r="Y291" s="19">
        <f t="shared" si="548"/>
        <v>2316</v>
      </c>
      <c r="Z291" s="35">
        <f t="shared" si="549"/>
        <v>0</v>
      </c>
      <c r="AA291" s="35">
        <f t="shared" si="550"/>
        <v>0</v>
      </c>
      <c r="AB291" s="36">
        <f t="shared" si="551"/>
        <v>21.936</v>
      </c>
      <c r="AC291" s="35">
        <f t="shared" si="552"/>
        <v>0</v>
      </c>
      <c r="AD291" s="35">
        <f t="shared" si="553"/>
        <v>21.93</v>
      </c>
      <c r="AE291" s="19">
        <f t="shared" si="554"/>
        <v>12</v>
      </c>
      <c r="AF291" s="37">
        <f t="shared" si="600"/>
        <v>263</v>
      </c>
    </row>
    <row r="292" s="2" customFormat="1" ht="14.25" spans="1:32">
      <c r="A292" s="18">
        <v>350</v>
      </c>
      <c r="B292" s="19" t="str">
        <f>VLOOKUP($K292,[1]房源明细!$B:$P,5,FALSE)</f>
        <v>杨本立</v>
      </c>
      <c r="C292" s="19" t="s">
        <v>563</v>
      </c>
      <c r="D292" s="19">
        <f>VLOOKUP($K292,[1]房源明细!$B:$P,11,FALSE)</f>
        <v>1</v>
      </c>
      <c r="E292" s="19">
        <f>VLOOKUP($K292,[1]房源明细!$B:$P,12,FALSE)</f>
        <v>0</v>
      </c>
      <c r="F292" s="19">
        <f>VLOOKUP($K292,[1]房源明细!$B:$P,13,FALSE)</f>
        <v>0</v>
      </c>
      <c r="G292" s="19">
        <f>VLOOKUP($K292,[1]房源明细!$B:$P,14,FALSE)</f>
        <v>1</v>
      </c>
      <c r="H292" s="19">
        <f>VLOOKUP($K292,[1]房源明细!$B:$P,15,FALSE)</f>
        <v>0</v>
      </c>
      <c r="I292" s="28">
        <f>VLOOKUP($K292,[1]房源明细!$B:$P,3,FALSE)</f>
        <v>43308</v>
      </c>
      <c r="J292" s="19"/>
      <c r="K292" s="29" t="s">
        <v>564</v>
      </c>
      <c r="L292" s="19">
        <f>VLOOKUP($K292,[1]房源明细!$B:$P,2,FALSE)</f>
        <v>47.33</v>
      </c>
      <c r="M292" s="19"/>
      <c r="N292" s="19">
        <f t="shared" ref="N292:Q292" si="615">E292*16</f>
        <v>0</v>
      </c>
      <c r="O292" s="19">
        <f t="shared" si="615"/>
        <v>0</v>
      </c>
      <c r="P292" s="19">
        <f t="shared" si="615"/>
        <v>16</v>
      </c>
      <c r="Q292" s="19">
        <f t="shared" si="615"/>
        <v>0</v>
      </c>
      <c r="R292" s="19">
        <f>[1]房源明细!J355</f>
        <v>4.57</v>
      </c>
      <c r="S292" s="19">
        <f t="shared" ref="S292:V292" si="616">IF($L292&gt;N292,N292,$L292)</f>
        <v>0</v>
      </c>
      <c r="T292" s="19">
        <f t="shared" si="616"/>
        <v>0</v>
      </c>
      <c r="U292" s="19">
        <f t="shared" si="616"/>
        <v>16</v>
      </c>
      <c r="V292" s="19">
        <f t="shared" si="616"/>
        <v>0</v>
      </c>
      <c r="W292" s="19">
        <f>VLOOKUP($K292,[1]房源明细!$B:$P,10,FALSE)</f>
        <v>175</v>
      </c>
      <c r="X292" s="19">
        <f>IF(DATEDIF(I292,$X$2,"m")&gt;12,12,DATEDIF(I292,$X$2,"m"))</f>
        <v>12</v>
      </c>
      <c r="Y292" s="19">
        <f t="shared" si="548"/>
        <v>2100</v>
      </c>
      <c r="Z292" s="35">
        <f t="shared" si="549"/>
        <v>0</v>
      </c>
      <c r="AA292" s="35">
        <f t="shared" si="550"/>
        <v>0</v>
      </c>
      <c r="AB292" s="36">
        <f t="shared" si="551"/>
        <v>21.936</v>
      </c>
      <c r="AC292" s="35">
        <f t="shared" si="552"/>
        <v>0</v>
      </c>
      <c r="AD292" s="35">
        <f t="shared" si="553"/>
        <v>21.93</v>
      </c>
      <c r="AE292" s="19">
        <f t="shared" si="554"/>
        <v>12</v>
      </c>
      <c r="AF292" s="37">
        <f t="shared" si="600"/>
        <v>263</v>
      </c>
    </row>
    <row r="293" s="2" customFormat="1" ht="14.25" spans="1:32">
      <c r="A293" s="18">
        <v>351</v>
      </c>
      <c r="B293" s="19" t="str">
        <f>VLOOKUP($K293,[1]房源明细!$B:$P,5,FALSE)</f>
        <v>张春姣</v>
      </c>
      <c r="C293" s="19" t="s">
        <v>565</v>
      </c>
      <c r="D293" s="19">
        <f>VLOOKUP($K293,[1]房源明细!$B:$P,11,FALSE)</f>
        <v>1</v>
      </c>
      <c r="E293" s="19">
        <f>VLOOKUP($K293,[1]房源明细!$B:$P,12,FALSE)</f>
        <v>0</v>
      </c>
      <c r="F293" s="19">
        <f>VLOOKUP($K293,[1]房源明细!$B:$P,13,FALSE)</f>
        <v>0</v>
      </c>
      <c r="G293" s="19">
        <f>VLOOKUP($K293,[1]房源明细!$B:$P,14,FALSE)</f>
        <v>1</v>
      </c>
      <c r="H293" s="19">
        <f>VLOOKUP($K293,[1]房源明细!$B:$P,15,FALSE)</f>
        <v>0</v>
      </c>
      <c r="I293" s="28">
        <f>VLOOKUP($K293,[1]房源明细!$B:$P,3,FALSE)</f>
        <v>43306</v>
      </c>
      <c r="J293" s="19"/>
      <c r="K293" s="29" t="s">
        <v>566</v>
      </c>
      <c r="L293" s="19">
        <f>VLOOKUP($K293,[1]房源明细!$B:$P,2,FALSE)</f>
        <v>52.4</v>
      </c>
      <c r="M293" s="19"/>
      <c r="N293" s="19">
        <f t="shared" ref="N293:Q293" si="617">E293*16</f>
        <v>0</v>
      </c>
      <c r="O293" s="19">
        <f t="shared" si="617"/>
        <v>0</v>
      </c>
      <c r="P293" s="19">
        <f t="shared" si="617"/>
        <v>16</v>
      </c>
      <c r="Q293" s="19">
        <f t="shared" si="617"/>
        <v>0</v>
      </c>
      <c r="R293" s="19">
        <f>[1]房源明细!J356</f>
        <v>4.57</v>
      </c>
      <c r="S293" s="19">
        <f t="shared" ref="S293:V293" si="618">IF($L293&gt;N293,N293,$L293)</f>
        <v>0</v>
      </c>
      <c r="T293" s="19">
        <f t="shared" si="618"/>
        <v>0</v>
      </c>
      <c r="U293" s="19">
        <f t="shared" si="618"/>
        <v>16</v>
      </c>
      <c r="V293" s="19">
        <f t="shared" si="618"/>
        <v>0</v>
      </c>
      <c r="W293" s="19">
        <f>VLOOKUP($K293,[1]房源明细!$B:$P,10,FALSE)</f>
        <v>193</v>
      </c>
      <c r="X293" s="19">
        <f>IF(DATEDIF(I293,$X$2,"m")&gt;12,12,DATEDIF(I293,$X$2,"m"))</f>
        <v>12</v>
      </c>
      <c r="Y293" s="19">
        <f t="shared" si="548"/>
        <v>2316</v>
      </c>
      <c r="Z293" s="35">
        <f t="shared" si="549"/>
        <v>0</v>
      </c>
      <c r="AA293" s="35">
        <f t="shared" si="550"/>
        <v>0</v>
      </c>
      <c r="AB293" s="36">
        <f t="shared" si="551"/>
        <v>21.936</v>
      </c>
      <c r="AC293" s="35">
        <f t="shared" si="552"/>
        <v>0</v>
      </c>
      <c r="AD293" s="35">
        <f t="shared" si="553"/>
        <v>21.93</v>
      </c>
      <c r="AE293" s="19">
        <f t="shared" si="554"/>
        <v>12</v>
      </c>
      <c r="AF293" s="37">
        <f t="shared" si="600"/>
        <v>263</v>
      </c>
    </row>
    <row r="294" s="2" customFormat="1" ht="14.25" spans="1:32">
      <c r="A294" s="18">
        <v>353</v>
      </c>
      <c r="B294" s="19" t="str">
        <f>VLOOKUP($K294,[1]房源明细!$B:$P,5,FALSE)</f>
        <v>徐小田</v>
      </c>
      <c r="C294" s="19" t="s">
        <v>70</v>
      </c>
      <c r="D294" s="19">
        <f>VLOOKUP($K294,[1]房源明细!$B:$P,11,FALSE)</f>
        <v>1</v>
      </c>
      <c r="E294" s="19">
        <f>VLOOKUP($K294,[1]房源明细!$B:$P,12,FALSE)</f>
        <v>1</v>
      </c>
      <c r="F294" s="19">
        <f>VLOOKUP($K294,[1]房源明细!$B:$P,13,FALSE)</f>
        <v>0</v>
      </c>
      <c r="G294" s="19">
        <f>VLOOKUP($K294,[1]房源明细!$B:$P,14,FALSE)</f>
        <v>0</v>
      </c>
      <c r="H294" s="19">
        <f>VLOOKUP($K294,[1]房源明细!$B:$P,15,FALSE)</f>
        <v>0</v>
      </c>
      <c r="I294" s="28">
        <f>VLOOKUP($K294,[1]房源明细!$B:$P,3,FALSE)</f>
        <v>43308</v>
      </c>
      <c r="J294" s="19"/>
      <c r="K294" s="29" t="s">
        <v>567</v>
      </c>
      <c r="L294" s="19">
        <f>VLOOKUP($K294,[1]房源明细!$B:$P,2,FALSE)</f>
        <v>47.87</v>
      </c>
      <c r="M294" s="19"/>
      <c r="N294" s="19">
        <f t="shared" ref="N294:Q294" si="619">E294*16</f>
        <v>16</v>
      </c>
      <c r="O294" s="19">
        <f t="shared" si="619"/>
        <v>0</v>
      </c>
      <c r="P294" s="19">
        <f t="shared" si="619"/>
        <v>0</v>
      </c>
      <c r="Q294" s="19">
        <f t="shared" si="619"/>
        <v>0</v>
      </c>
      <c r="R294" s="19">
        <f>[1]房源明细!J358</f>
        <v>4.57</v>
      </c>
      <c r="S294" s="19">
        <f t="shared" ref="S294:V294" si="620">IF($L294&gt;N294,N294,$L294)</f>
        <v>16</v>
      </c>
      <c r="T294" s="19">
        <f t="shared" si="620"/>
        <v>0</v>
      </c>
      <c r="U294" s="19">
        <f t="shared" si="620"/>
        <v>0</v>
      </c>
      <c r="V294" s="19">
        <f t="shared" si="620"/>
        <v>0</v>
      </c>
      <c r="W294" s="19">
        <f>VLOOKUP($K294,[1]房源明细!$B:$P,10,FALSE)</f>
        <v>177</v>
      </c>
      <c r="X294" s="19">
        <f>IF(DATEDIF(I294,$X$2,"m")&gt;12,12,DATEDIF(I294,$X$2,"m"))</f>
        <v>12</v>
      </c>
      <c r="Y294" s="19">
        <f t="shared" si="548"/>
        <v>2124</v>
      </c>
      <c r="Z294" s="35">
        <f t="shared" si="549"/>
        <v>65.808</v>
      </c>
      <c r="AA294" s="35">
        <f t="shared" si="550"/>
        <v>0</v>
      </c>
      <c r="AB294" s="36">
        <f t="shared" si="551"/>
        <v>0</v>
      </c>
      <c r="AC294" s="35">
        <f t="shared" si="552"/>
        <v>0</v>
      </c>
      <c r="AD294" s="35">
        <f t="shared" si="553"/>
        <v>65.8</v>
      </c>
      <c r="AE294" s="19">
        <f t="shared" si="554"/>
        <v>12</v>
      </c>
      <c r="AF294" s="37">
        <f t="shared" si="600"/>
        <v>789</v>
      </c>
    </row>
    <row r="295" s="2" customFormat="1" ht="14.25" spans="1:32">
      <c r="A295" s="18">
        <v>354</v>
      </c>
      <c r="B295" s="19" t="str">
        <f>VLOOKUP($K295,[1]房源明细!$B:$P,5,FALSE)</f>
        <v>黄胜</v>
      </c>
      <c r="C295" s="19" t="s">
        <v>568</v>
      </c>
      <c r="D295" s="19">
        <f>VLOOKUP($K295,[1]房源明细!$B:$P,11,FALSE)</f>
        <v>1</v>
      </c>
      <c r="E295" s="19">
        <f>VLOOKUP($K295,[1]房源明细!$B:$P,12,FALSE)</f>
        <v>1</v>
      </c>
      <c r="F295" s="19">
        <f>VLOOKUP($K295,[1]房源明细!$B:$P,13,FALSE)</f>
        <v>0</v>
      </c>
      <c r="G295" s="19">
        <f>VLOOKUP($K295,[1]房源明细!$B:$P,14,FALSE)</f>
        <v>0</v>
      </c>
      <c r="H295" s="19">
        <f>VLOOKUP($K295,[1]房源明细!$B:$P,15,FALSE)</f>
        <v>0</v>
      </c>
      <c r="I295" s="28">
        <f>VLOOKUP($K295,[1]房源明细!$B:$P,3,FALSE)</f>
        <v>43354</v>
      </c>
      <c r="J295" s="19"/>
      <c r="K295" s="29" t="s">
        <v>569</v>
      </c>
      <c r="L295" s="19">
        <f>VLOOKUP($K295,[1]房源明细!$B:$P,2,FALSE)</f>
        <v>47.87</v>
      </c>
      <c r="M295" s="19"/>
      <c r="N295" s="19">
        <f t="shared" ref="N295:Q295" si="621">E295*16</f>
        <v>16</v>
      </c>
      <c r="O295" s="19">
        <f t="shared" si="621"/>
        <v>0</v>
      </c>
      <c r="P295" s="19">
        <f t="shared" si="621"/>
        <v>0</v>
      </c>
      <c r="Q295" s="19">
        <f t="shared" si="621"/>
        <v>0</v>
      </c>
      <c r="R295" s="19">
        <f>[1]房源明细!J359</f>
        <v>4.57</v>
      </c>
      <c r="S295" s="19">
        <f t="shared" ref="S295:V295" si="622">IF($L295&gt;N295,N295,$L295)</f>
        <v>16</v>
      </c>
      <c r="T295" s="19">
        <f t="shared" si="622"/>
        <v>0</v>
      </c>
      <c r="U295" s="19">
        <f t="shared" si="622"/>
        <v>0</v>
      </c>
      <c r="V295" s="19">
        <f t="shared" si="622"/>
        <v>0</v>
      </c>
      <c r="W295" s="19">
        <f>VLOOKUP($K295,[1]房源明细!$B:$P,10,FALSE)</f>
        <v>177</v>
      </c>
      <c r="X295" s="19">
        <f>IF(DATEDIF(I295,$X$2,"m")&gt;12,12,DATEDIF(I295,$X$2,"m"))</f>
        <v>12</v>
      </c>
      <c r="Y295" s="19">
        <f t="shared" si="548"/>
        <v>2124</v>
      </c>
      <c r="Z295" s="35">
        <f t="shared" si="549"/>
        <v>65.808</v>
      </c>
      <c r="AA295" s="35">
        <f t="shared" si="550"/>
        <v>0</v>
      </c>
      <c r="AB295" s="36">
        <f t="shared" si="551"/>
        <v>0</v>
      </c>
      <c r="AC295" s="35">
        <f t="shared" si="552"/>
        <v>0</v>
      </c>
      <c r="AD295" s="35">
        <f t="shared" si="553"/>
        <v>65.8</v>
      </c>
      <c r="AE295" s="19">
        <f t="shared" si="554"/>
        <v>12</v>
      </c>
      <c r="AF295" s="37">
        <f t="shared" si="600"/>
        <v>789</v>
      </c>
    </row>
    <row r="296" s="2" customFormat="1" ht="14.25" spans="1:32">
      <c r="A296" s="18">
        <v>356</v>
      </c>
      <c r="B296" s="19" t="str">
        <f>VLOOKUP($K296,[1]房源明细!$B:$P,5,FALSE)</f>
        <v>张寅莉</v>
      </c>
      <c r="C296" s="19" t="s">
        <v>455</v>
      </c>
      <c r="D296" s="19">
        <f>VLOOKUP($K296,[1]房源明细!$B:$P,11,FALSE)</f>
        <v>1</v>
      </c>
      <c r="E296" s="19">
        <f>VLOOKUP($K296,[1]房源明细!$B:$P,12,FALSE)</f>
        <v>0</v>
      </c>
      <c r="F296" s="19">
        <f>VLOOKUP($K296,[1]房源明细!$B:$P,13,FALSE)</f>
        <v>0</v>
      </c>
      <c r="G296" s="19">
        <f>VLOOKUP($K296,[1]房源明细!$B:$P,14,FALSE)</f>
        <v>1</v>
      </c>
      <c r="H296" s="19">
        <f>VLOOKUP($K296,[1]房源明细!$B:$P,15,FALSE)</f>
        <v>0</v>
      </c>
      <c r="I296" s="28">
        <f>VLOOKUP($K296,[1]房源明细!$B:$P,3,FALSE)</f>
        <v>43104</v>
      </c>
      <c r="J296" s="19"/>
      <c r="K296" s="29" t="s">
        <v>570</v>
      </c>
      <c r="L296" s="19">
        <f>VLOOKUP($K296,[1]房源明细!$B:$P,2,FALSE)</f>
        <v>52.93</v>
      </c>
      <c r="M296" s="19"/>
      <c r="N296" s="19">
        <f t="shared" ref="N296:Q296" si="623">E296*16</f>
        <v>0</v>
      </c>
      <c r="O296" s="19">
        <f t="shared" si="623"/>
        <v>0</v>
      </c>
      <c r="P296" s="19">
        <f t="shared" si="623"/>
        <v>16</v>
      </c>
      <c r="Q296" s="19">
        <f t="shared" si="623"/>
        <v>0</v>
      </c>
      <c r="R296" s="19">
        <f>[1]房源明细!J361</f>
        <v>4.57</v>
      </c>
      <c r="S296" s="19">
        <f t="shared" ref="S296:V296" si="624">IF($L296&gt;N296,N296,$L296)</f>
        <v>0</v>
      </c>
      <c r="T296" s="19">
        <f t="shared" si="624"/>
        <v>0</v>
      </c>
      <c r="U296" s="19">
        <f t="shared" si="624"/>
        <v>16</v>
      </c>
      <c r="V296" s="19">
        <f t="shared" si="624"/>
        <v>0</v>
      </c>
      <c r="W296" s="19">
        <f>VLOOKUP($K296,[1]房源明细!$B:$P,10,FALSE)</f>
        <v>197</v>
      </c>
      <c r="X296" s="19">
        <f>IF(DATEDIF(I296,$X$2,"m")&gt;12,12,DATEDIF(I296,$X$2,"m"))</f>
        <v>12</v>
      </c>
      <c r="Y296" s="19">
        <f t="shared" si="548"/>
        <v>2364</v>
      </c>
      <c r="Z296" s="35">
        <f t="shared" si="549"/>
        <v>0</v>
      </c>
      <c r="AA296" s="35">
        <f t="shared" si="550"/>
        <v>0</v>
      </c>
      <c r="AB296" s="36">
        <f t="shared" si="551"/>
        <v>21.936</v>
      </c>
      <c r="AC296" s="35">
        <f t="shared" si="552"/>
        <v>0</v>
      </c>
      <c r="AD296" s="35">
        <f t="shared" si="553"/>
        <v>21.93</v>
      </c>
      <c r="AE296" s="19">
        <f t="shared" si="554"/>
        <v>12</v>
      </c>
      <c r="AF296" s="37">
        <f t="shared" si="600"/>
        <v>263</v>
      </c>
    </row>
    <row r="297" s="2" customFormat="1" ht="14.25" spans="1:32">
      <c r="A297" s="18">
        <v>357</v>
      </c>
      <c r="B297" s="19" t="str">
        <f>VLOOKUP($K297,[1]房源明细!$B:$P,5,FALSE)</f>
        <v>石转英</v>
      </c>
      <c r="C297" s="19" t="s">
        <v>571</v>
      </c>
      <c r="D297" s="19">
        <f>VLOOKUP($K297,[1]房源明细!$B:$P,11,FALSE)</f>
        <v>2</v>
      </c>
      <c r="E297" s="19">
        <f>VLOOKUP($K297,[1]房源明细!$B:$P,12,FALSE)</f>
        <v>0</v>
      </c>
      <c r="F297" s="19">
        <f>VLOOKUP($K297,[1]房源明细!$B:$P,13,FALSE)</f>
        <v>0</v>
      </c>
      <c r="G297" s="19">
        <f>VLOOKUP($K297,[1]房源明细!$B:$P,14,FALSE)</f>
        <v>2</v>
      </c>
      <c r="H297" s="19">
        <f>VLOOKUP($K297,[1]房源明细!$B:$P,15,FALSE)</f>
        <v>0</v>
      </c>
      <c r="I297" s="28">
        <f>VLOOKUP($K297,[1]房源明细!$B:$P,3,FALSE)</f>
        <v>43290</v>
      </c>
      <c r="J297" s="19"/>
      <c r="K297" s="29" t="s">
        <v>572</v>
      </c>
      <c r="L297" s="19">
        <f>VLOOKUP($K297,[1]房源明细!$B:$P,2,FALSE)</f>
        <v>47.87</v>
      </c>
      <c r="M297" s="19"/>
      <c r="N297" s="19">
        <f t="shared" ref="N297:Q297" si="625">E297*16</f>
        <v>0</v>
      </c>
      <c r="O297" s="19">
        <f t="shared" si="625"/>
        <v>0</v>
      </c>
      <c r="P297" s="19">
        <f t="shared" si="625"/>
        <v>32</v>
      </c>
      <c r="Q297" s="19">
        <f t="shared" si="625"/>
        <v>0</v>
      </c>
      <c r="R297" s="19">
        <f>[1]房源明细!J362</f>
        <v>4.57</v>
      </c>
      <c r="S297" s="19">
        <f t="shared" ref="S297:V297" si="626">IF($L297&gt;N297,N297,$L297)</f>
        <v>0</v>
      </c>
      <c r="T297" s="19">
        <f t="shared" si="626"/>
        <v>0</v>
      </c>
      <c r="U297" s="19">
        <f t="shared" si="626"/>
        <v>32</v>
      </c>
      <c r="V297" s="19">
        <f t="shared" si="626"/>
        <v>0</v>
      </c>
      <c r="W297" s="19">
        <f>VLOOKUP($K297,[1]房源明细!$B:$P,10,FALSE)</f>
        <v>178</v>
      </c>
      <c r="X297" s="19">
        <f>IF(DATEDIF(I297,$X$2,"m")&gt;12,12,DATEDIF(I297,$X$2,"m"))</f>
        <v>12</v>
      </c>
      <c r="Y297" s="19">
        <f t="shared" si="548"/>
        <v>2136</v>
      </c>
      <c r="Z297" s="35">
        <f t="shared" si="549"/>
        <v>0</v>
      </c>
      <c r="AA297" s="35">
        <f t="shared" si="550"/>
        <v>0</v>
      </c>
      <c r="AB297" s="36">
        <f t="shared" si="551"/>
        <v>43.872</v>
      </c>
      <c r="AC297" s="35">
        <f t="shared" si="552"/>
        <v>0</v>
      </c>
      <c r="AD297" s="35">
        <f t="shared" si="553"/>
        <v>43.87</v>
      </c>
      <c r="AE297" s="19">
        <f t="shared" si="554"/>
        <v>12</v>
      </c>
      <c r="AF297" s="37">
        <f t="shared" si="600"/>
        <v>526</v>
      </c>
    </row>
    <row r="298" s="2" customFormat="1" ht="14.25" spans="1:32">
      <c r="A298" s="18">
        <v>358</v>
      </c>
      <c r="B298" s="19" t="str">
        <f>VLOOKUP($K298,[1]房源明细!$B:$P,5,FALSE)</f>
        <v>汪爱兰</v>
      </c>
      <c r="C298" s="19" t="s">
        <v>168</v>
      </c>
      <c r="D298" s="19">
        <f>VLOOKUP($K298,[1]房源明细!$B:$P,11,FALSE)</f>
        <v>1</v>
      </c>
      <c r="E298" s="19">
        <f>VLOOKUP($K298,[1]房源明细!$B:$P,12,FALSE)</f>
        <v>0</v>
      </c>
      <c r="F298" s="19">
        <f>VLOOKUP($K298,[1]房源明细!$B:$P,13,FALSE)</f>
        <v>0</v>
      </c>
      <c r="G298" s="19">
        <f>VLOOKUP($K298,[1]房源明细!$B:$P,14,FALSE)</f>
        <v>1</v>
      </c>
      <c r="H298" s="19">
        <f>VLOOKUP($K298,[1]房源明细!$B:$P,15,FALSE)</f>
        <v>0</v>
      </c>
      <c r="I298" s="28">
        <f>VLOOKUP($K298,[1]房源明细!$B:$P,3,FALSE)</f>
        <v>43306</v>
      </c>
      <c r="J298" s="19"/>
      <c r="K298" s="29" t="s">
        <v>573</v>
      </c>
      <c r="L298" s="19">
        <f>VLOOKUP($K298,[1]房源明细!$B:$P,2,FALSE)</f>
        <v>47.87</v>
      </c>
      <c r="M298" s="19"/>
      <c r="N298" s="19">
        <f t="shared" ref="N298:Q298" si="627">E298*16</f>
        <v>0</v>
      </c>
      <c r="O298" s="19">
        <f t="shared" si="627"/>
        <v>0</v>
      </c>
      <c r="P298" s="19">
        <f t="shared" si="627"/>
        <v>16</v>
      </c>
      <c r="Q298" s="19">
        <f t="shared" si="627"/>
        <v>0</v>
      </c>
      <c r="R298" s="19">
        <f>[1]房源明细!J363</f>
        <v>4.57</v>
      </c>
      <c r="S298" s="19">
        <f t="shared" ref="S298:V298" si="628">IF($L298&gt;N298,N298,$L298)</f>
        <v>0</v>
      </c>
      <c r="T298" s="19">
        <f t="shared" si="628"/>
        <v>0</v>
      </c>
      <c r="U298" s="19">
        <f t="shared" si="628"/>
        <v>16</v>
      </c>
      <c r="V298" s="19">
        <f t="shared" si="628"/>
        <v>0</v>
      </c>
      <c r="W298" s="19">
        <f>VLOOKUP($K298,[1]房源明细!$B:$P,10,FALSE)</f>
        <v>178</v>
      </c>
      <c r="X298" s="19">
        <f>IF(DATEDIF(I298,$X$2,"m")&gt;12,12,DATEDIF(I298,$X$2,"m"))</f>
        <v>12</v>
      </c>
      <c r="Y298" s="19">
        <f t="shared" si="548"/>
        <v>2136</v>
      </c>
      <c r="Z298" s="35">
        <f t="shared" si="549"/>
        <v>0</v>
      </c>
      <c r="AA298" s="35">
        <f t="shared" si="550"/>
        <v>0</v>
      </c>
      <c r="AB298" s="36">
        <f t="shared" si="551"/>
        <v>21.936</v>
      </c>
      <c r="AC298" s="35">
        <f t="shared" si="552"/>
        <v>0</v>
      </c>
      <c r="AD298" s="35">
        <f t="shared" si="553"/>
        <v>21.93</v>
      </c>
      <c r="AE298" s="19">
        <f t="shared" si="554"/>
        <v>12</v>
      </c>
      <c r="AF298" s="37">
        <f t="shared" si="600"/>
        <v>263</v>
      </c>
    </row>
    <row r="299" s="2" customFormat="1" ht="14.25" spans="1:32">
      <c r="A299" s="18">
        <v>359</v>
      </c>
      <c r="B299" s="19" t="str">
        <f>VLOOKUP($K299,[1]房源明细!$B:$P,5,FALSE)</f>
        <v>张胜明</v>
      </c>
      <c r="C299" s="19" t="s">
        <v>574</v>
      </c>
      <c r="D299" s="19">
        <f>VLOOKUP($K299,[1]房源明细!$B:$P,11,FALSE)</f>
        <v>1</v>
      </c>
      <c r="E299" s="19">
        <f>VLOOKUP($K299,[1]房源明细!$B:$P,12,FALSE)</f>
        <v>0</v>
      </c>
      <c r="F299" s="19">
        <f>VLOOKUP($K299,[1]房源明细!$B:$P,13,FALSE)</f>
        <v>0</v>
      </c>
      <c r="G299" s="19">
        <f>VLOOKUP($K299,[1]房源明细!$B:$P,14,FALSE)</f>
        <v>1</v>
      </c>
      <c r="H299" s="19">
        <f>VLOOKUP($K299,[1]房源明细!$B:$P,15,FALSE)</f>
        <v>0</v>
      </c>
      <c r="I299" s="28">
        <f>VLOOKUP($K299,[1]房源明细!$B:$P,3,FALSE)</f>
        <v>43033</v>
      </c>
      <c r="J299" s="19"/>
      <c r="K299" s="29" t="s">
        <v>575</v>
      </c>
      <c r="L299" s="19">
        <f>VLOOKUP($K299,[1]房源明细!$B:$P,2,FALSE)</f>
        <v>52.93</v>
      </c>
      <c r="M299" s="19"/>
      <c r="N299" s="19">
        <f t="shared" ref="N299:Q299" si="629">E299*16</f>
        <v>0</v>
      </c>
      <c r="O299" s="19">
        <f t="shared" si="629"/>
        <v>0</v>
      </c>
      <c r="P299" s="19">
        <f t="shared" si="629"/>
        <v>16</v>
      </c>
      <c r="Q299" s="19">
        <f t="shared" si="629"/>
        <v>0</v>
      </c>
      <c r="R299" s="19">
        <f>[1]房源明细!J364</f>
        <v>4.57</v>
      </c>
      <c r="S299" s="19">
        <f t="shared" ref="S299:V299" si="630">IF($L299&gt;N299,N299,$L299)</f>
        <v>0</v>
      </c>
      <c r="T299" s="19">
        <f t="shared" si="630"/>
        <v>0</v>
      </c>
      <c r="U299" s="19">
        <f t="shared" si="630"/>
        <v>16</v>
      </c>
      <c r="V299" s="19">
        <f t="shared" si="630"/>
        <v>0</v>
      </c>
      <c r="W299" s="19">
        <f>VLOOKUP($K299,[1]房源明细!$B:$P,10,FALSE)</f>
        <v>197</v>
      </c>
      <c r="X299" s="19">
        <f>IF(DATEDIF(I299,$X$2,"m")&gt;12,12,DATEDIF(I299,$X$2,"m"))</f>
        <v>12</v>
      </c>
      <c r="Y299" s="19">
        <f t="shared" si="548"/>
        <v>2364</v>
      </c>
      <c r="Z299" s="35">
        <f t="shared" si="549"/>
        <v>0</v>
      </c>
      <c r="AA299" s="35">
        <f t="shared" si="550"/>
        <v>0</v>
      </c>
      <c r="AB299" s="36">
        <f t="shared" si="551"/>
        <v>21.936</v>
      </c>
      <c r="AC299" s="35">
        <f t="shared" si="552"/>
        <v>0</v>
      </c>
      <c r="AD299" s="35">
        <f t="shared" si="553"/>
        <v>21.93</v>
      </c>
      <c r="AE299" s="19">
        <f t="shared" si="554"/>
        <v>12</v>
      </c>
      <c r="AF299" s="37">
        <f t="shared" si="600"/>
        <v>263</v>
      </c>
    </row>
    <row r="300" s="2" customFormat="1" ht="14.25" spans="1:32">
      <c r="A300" s="18">
        <v>360</v>
      </c>
      <c r="B300" s="19" t="str">
        <f>VLOOKUP($K300,[1]房源明细!$B:$P,5,FALSE)</f>
        <v>姜国红</v>
      </c>
      <c r="C300" s="19" t="s">
        <v>576</v>
      </c>
      <c r="D300" s="19">
        <f>VLOOKUP($K300,[1]房源明细!$B:$P,11,FALSE)</f>
        <v>2</v>
      </c>
      <c r="E300" s="19">
        <f>VLOOKUP($K300,[1]房源明细!$B:$P,12,FALSE)</f>
        <v>0</v>
      </c>
      <c r="F300" s="19">
        <f>VLOOKUP($K300,[1]房源明细!$B:$P,13,FALSE)</f>
        <v>0</v>
      </c>
      <c r="G300" s="19">
        <f>VLOOKUP($K300,[1]房源明细!$B:$P,14,FALSE)</f>
        <v>2</v>
      </c>
      <c r="H300" s="19">
        <f>VLOOKUP($K300,[1]房源明细!$B:$P,15,FALSE)</f>
        <v>0</v>
      </c>
      <c r="I300" s="28">
        <f>VLOOKUP($K300,[1]房源明细!$B:$P,3,FALSE)</f>
        <v>43118</v>
      </c>
      <c r="J300" s="19"/>
      <c r="K300" s="29" t="s">
        <v>577</v>
      </c>
      <c r="L300" s="19">
        <f>VLOOKUP($K300,[1]房源明细!$B:$P,2,FALSE)</f>
        <v>52.93</v>
      </c>
      <c r="M300" s="19"/>
      <c r="N300" s="19">
        <f t="shared" ref="N300:Q300" si="631">E300*16</f>
        <v>0</v>
      </c>
      <c r="O300" s="19">
        <f t="shared" si="631"/>
        <v>0</v>
      </c>
      <c r="P300" s="19">
        <f t="shared" si="631"/>
        <v>32</v>
      </c>
      <c r="Q300" s="19">
        <f t="shared" si="631"/>
        <v>0</v>
      </c>
      <c r="R300" s="19">
        <f>[1]房源明细!J365</f>
        <v>4.57</v>
      </c>
      <c r="S300" s="19">
        <f t="shared" ref="S300:V300" si="632">IF($L300&gt;N300,N300,$L300)</f>
        <v>0</v>
      </c>
      <c r="T300" s="19">
        <f t="shared" si="632"/>
        <v>0</v>
      </c>
      <c r="U300" s="19">
        <f t="shared" si="632"/>
        <v>32</v>
      </c>
      <c r="V300" s="19">
        <f t="shared" si="632"/>
        <v>0</v>
      </c>
      <c r="W300" s="19">
        <f>VLOOKUP($K300,[1]房源明细!$B:$P,10,FALSE)</f>
        <v>199</v>
      </c>
      <c r="X300" s="19">
        <f>IF(DATEDIF(I300,$X$2,"m")&gt;12,12,DATEDIF(I300,$X$2,"m"))</f>
        <v>12</v>
      </c>
      <c r="Y300" s="19">
        <f t="shared" si="548"/>
        <v>2388</v>
      </c>
      <c r="Z300" s="35">
        <f t="shared" si="549"/>
        <v>0</v>
      </c>
      <c r="AA300" s="35">
        <f t="shared" si="550"/>
        <v>0</v>
      </c>
      <c r="AB300" s="36">
        <f t="shared" si="551"/>
        <v>43.872</v>
      </c>
      <c r="AC300" s="35">
        <f t="shared" si="552"/>
        <v>0</v>
      </c>
      <c r="AD300" s="35">
        <f t="shared" si="553"/>
        <v>43.87</v>
      </c>
      <c r="AE300" s="19">
        <f t="shared" si="554"/>
        <v>12</v>
      </c>
      <c r="AF300" s="37">
        <f t="shared" si="600"/>
        <v>526</v>
      </c>
    </row>
    <row r="301" s="2" customFormat="1" ht="14.25" spans="1:32">
      <c r="A301" s="18">
        <v>363</v>
      </c>
      <c r="B301" s="19" t="str">
        <f>VLOOKUP($K301,[1]房源明细!$B:$P,5,FALSE)</f>
        <v>周胜平</v>
      </c>
      <c r="C301" s="19" t="s">
        <v>433</v>
      </c>
      <c r="D301" s="19">
        <f>VLOOKUP($K301,[1]房源明细!$B:$P,11,FALSE)</f>
        <v>1</v>
      </c>
      <c r="E301" s="19">
        <f>VLOOKUP($K301,[1]房源明细!$B:$P,12,FALSE)</f>
        <v>1</v>
      </c>
      <c r="F301" s="19">
        <f>VLOOKUP($K301,[1]房源明细!$B:$P,13,FALSE)</f>
        <v>0</v>
      </c>
      <c r="G301" s="19">
        <f>VLOOKUP($K301,[1]房源明细!$B:$P,14,FALSE)</f>
        <v>0</v>
      </c>
      <c r="H301" s="19">
        <f>VLOOKUP($K301,[1]房源明细!$B:$P,15,FALSE)</f>
        <v>0</v>
      </c>
      <c r="I301" s="28">
        <f>VLOOKUP($K301,[1]房源明细!$B:$P,3,FALSE)</f>
        <v>43122</v>
      </c>
      <c r="J301" s="19"/>
      <c r="K301" s="29" t="s">
        <v>578</v>
      </c>
      <c r="L301" s="19">
        <f>VLOOKUP($K301,[1]房源明细!$B:$P,2,FALSE)</f>
        <v>52.93</v>
      </c>
      <c r="M301" s="19"/>
      <c r="N301" s="19">
        <f t="shared" ref="N301:Q301" si="633">E301*16</f>
        <v>16</v>
      </c>
      <c r="O301" s="19">
        <f t="shared" si="633"/>
        <v>0</v>
      </c>
      <c r="P301" s="19">
        <f t="shared" si="633"/>
        <v>0</v>
      </c>
      <c r="Q301" s="19">
        <f t="shared" si="633"/>
        <v>0</v>
      </c>
      <c r="R301" s="19">
        <f>[1]房源明细!J368</f>
        <v>4.57</v>
      </c>
      <c r="S301" s="19">
        <f t="shared" ref="S301:V301" si="634">IF($L301&gt;N301,N301,$L301)</f>
        <v>16</v>
      </c>
      <c r="T301" s="19">
        <f t="shared" si="634"/>
        <v>0</v>
      </c>
      <c r="U301" s="19">
        <f t="shared" si="634"/>
        <v>0</v>
      </c>
      <c r="V301" s="19">
        <f t="shared" si="634"/>
        <v>0</v>
      </c>
      <c r="W301" s="19">
        <f>VLOOKUP($K301,[1]房源明细!$B:$P,10,FALSE)</f>
        <v>199</v>
      </c>
      <c r="X301" s="19">
        <f>IF(DATEDIF(I301,$X$2,"m")&gt;12,12,DATEDIF(I301,$X$2,"m"))</f>
        <v>12</v>
      </c>
      <c r="Y301" s="19">
        <f t="shared" si="548"/>
        <v>2388</v>
      </c>
      <c r="Z301" s="35">
        <f t="shared" si="549"/>
        <v>65.808</v>
      </c>
      <c r="AA301" s="35">
        <f t="shared" si="550"/>
        <v>0</v>
      </c>
      <c r="AB301" s="36">
        <f t="shared" si="551"/>
        <v>0</v>
      </c>
      <c r="AC301" s="35">
        <f t="shared" si="552"/>
        <v>0</v>
      </c>
      <c r="AD301" s="35">
        <f t="shared" si="553"/>
        <v>65.8</v>
      </c>
      <c r="AE301" s="19">
        <f t="shared" si="554"/>
        <v>12</v>
      </c>
      <c r="AF301" s="37">
        <f t="shared" si="600"/>
        <v>789</v>
      </c>
    </row>
    <row r="302" s="2" customFormat="1" ht="14.25" spans="1:32">
      <c r="A302" s="18">
        <v>364</v>
      </c>
      <c r="B302" s="19" t="str">
        <f>VLOOKUP($K302,[1]房源明细!$B:$P,5,FALSE)</f>
        <v>洪全安</v>
      </c>
      <c r="C302" s="19" t="s">
        <v>579</v>
      </c>
      <c r="D302" s="19">
        <f>VLOOKUP($K302,[1]房源明细!$B:$P,11,FALSE)</f>
        <v>1</v>
      </c>
      <c r="E302" s="19">
        <f>VLOOKUP($K302,[1]房源明细!$B:$P,12,FALSE)</f>
        <v>1</v>
      </c>
      <c r="F302" s="19">
        <f>VLOOKUP($K302,[1]房源明细!$B:$P,13,FALSE)</f>
        <v>0</v>
      </c>
      <c r="G302" s="19">
        <f>VLOOKUP($K302,[1]房源明细!$B:$P,14,FALSE)</f>
        <v>0</v>
      </c>
      <c r="H302" s="19">
        <f>VLOOKUP($K302,[1]房源明细!$B:$P,15,FALSE)</f>
        <v>0</v>
      </c>
      <c r="I302" s="28">
        <f>VLOOKUP($K302,[1]房源明细!$B:$P,3,FALSE)</f>
        <v>43038</v>
      </c>
      <c r="J302" s="19"/>
      <c r="K302" s="29" t="s">
        <v>580</v>
      </c>
      <c r="L302" s="19">
        <f>VLOOKUP($K302,[1]房源明细!$B:$P,2,FALSE)</f>
        <v>52.93</v>
      </c>
      <c r="M302" s="19"/>
      <c r="N302" s="19">
        <f t="shared" ref="N302:Q302" si="635">E302*16</f>
        <v>16</v>
      </c>
      <c r="O302" s="19">
        <f t="shared" si="635"/>
        <v>0</v>
      </c>
      <c r="P302" s="19">
        <f t="shared" si="635"/>
        <v>0</v>
      </c>
      <c r="Q302" s="19">
        <f t="shared" si="635"/>
        <v>0</v>
      </c>
      <c r="R302" s="19">
        <f>[1]房源明细!J369</f>
        <v>4.57</v>
      </c>
      <c r="S302" s="19">
        <f t="shared" ref="S302:V302" si="636">IF($L302&gt;N302,N302,$L302)</f>
        <v>16</v>
      </c>
      <c r="T302" s="19">
        <f t="shared" si="636"/>
        <v>0</v>
      </c>
      <c r="U302" s="19">
        <f t="shared" si="636"/>
        <v>0</v>
      </c>
      <c r="V302" s="19">
        <f t="shared" si="636"/>
        <v>0</v>
      </c>
      <c r="W302" s="19">
        <f>VLOOKUP($K302,[1]房源明细!$B:$P,10,FALSE)</f>
        <v>201</v>
      </c>
      <c r="X302" s="19">
        <f>IF(DATEDIF(I302,$X$2,"m")&gt;12,12,DATEDIF(I302,$X$2,"m"))</f>
        <v>12</v>
      </c>
      <c r="Y302" s="19">
        <f t="shared" si="548"/>
        <v>2412</v>
      </c>
      <c r="Z302" s="35">
        <f t="shared" si="549"/>
        <v>65.808</v>
      </c>
      <c r="AA302" s="35">
        <f t="shared" si="550"/>
        <v>0</v>
      </c>
      <c r="AB302" s="36">
        <f t="shared" si="551"/>
        <v>0</v>
      </c>
      <c r="AC302" s="35">
        <f t="shared" si="552"/>
        <v>0</v>
      </c>
      <c r="AD302" s="35">
        <f t="shared" si="553"/>
        <v>65.8</v>
      </c>
      <c r="AE302" s="19">
        <f t="shared" si="554"/>
        <v>12</v>
      </c>
      <c r="AF302" s="37">
        <f t="shared" si="600"/>
        <v>789</v>
      </c>
    </row>
    <row r="303" s="2" customFormat="1" ht="14.25" spans="1:32">
      <c r="A303" s="18">
        <v>365</v>
      </c>
      <c r="B303" s="19" t="str">
        <f>VLOOKUP($K303,[1]房源明细!$B:$P,5,FALSE)</f>
        <v>陈克宝</v>
      </c>
      <c r="C303" s="19" t="s">
        <v>581</v>
      </c>
      <c r="D303" s="19">
        <f>VLOOKUP($K303,[1]房源明细!$B:$P,11,FALSE)</f>
        <v>1</v>
      </c>
      <c r="E303" s="19">
        <f>VLOOKUP($K303,[1]房源明细!$B:$P,12,FALSE)</f>
        <v>0</v>
      </c>
      <c r="F303" s="19">
        <f>VLOOKUP($K303,[1]房源明细!$B:$P,13,FALSE)</f>
        <v>0</v>
      </c>
      <c r="G303" s="19">
        <f>VLOOKUP($K303,[1]房源明细!$B:$P,14,FALSE)</f>
        <v>1</v>
      </c>
      <c r="H303" s="19">
        <f>VLOOKUP($K303,[1]房源明细!$B:$P,15,FALSE)</f>
        <v>0</v>
      </c>
      <c r="I303" s="28">
        <f>VLOOKUP($K303,[1]房源明细!$B:$P,3,FALSE)</f>
        <v>43290</v>
      </c>
      <c r="J303" s="19"/>
      <c r="K303" s="29" t="s">
        <v>582</v>
      </c>
      <c r="L303" s="19">
        <f>VLOOKUP($K303,[1]房源明细!$B:$P,2,FALSE)</f>
        <v>47.87</v>
      </c>
      <c r="M303" s="19"/>
      <c r="N303" s="19">
        <f t="shared" ref="N303:Q303" si="637">E303*16</f>
        <v>0</v>
      </c>
      <c r="O303" s="19">
        <f t="shared" si="637"/>
        <v>0</v>
      </c>
      <c r="P303" s="19">
        <f t="shared" si="637"/>
        <v>16</v>
      </c>
      <c r="Q303" s="19">
        <f t="shared" si="637"/>
        <v>0</v>
      </c>
      <c r="R303" s="19">
        <f>[1]房源明细!J370</f>
        <v>4.57</v>
      </c>
      <c r="S303" s="19">
        <f t="shared" ref="S303:V303" si="638">IF($L303&gt;N303,N303,$L303)</f>
        <v>0</v>
      </c>
      <c r="T303" s="19">
        <f t="shared" si="638"/>
        <v>0</v>
      </c>
      <c r="U303" s="19">
        <f t="shared" si="638"/>
        <v>16</v>
      </c>
      <c r="V303" s="19">
        <f t="shared" si="638"/>
        <v>0</v>
      </c>
      <c r="W303" s="19">
        <f>VLOOKUP($K303,[1]房源明细!$B:$P,10,FALSE)</f>
        <v>182</v>
      </c>
      <c r="X303" s="19">
        <f>IF(DATEDIF(I303,$X$2,"m")&gt;12,12,DATEDIF(I303,$X$2,"m"))</f>
        <v>12</v>
      </c>
      <c r="Y303" s="19">
        <f t="shared" si="548"/>
        <v>2184</v>
      </c>
      <c r="Z303" s="35">
        <f t="shared" si="549"/>
        <v>0</v>
      </c>
      <c r="AA303" s="35">
        <f t="shared" si="550"/>
        <v>0</v>
      </c>
      <c r="AB303" s="36">
        <f t="shared" si="551"/>
        <v>21.936</v>
      </c>
      <c r="AC303" s="35">
        <f t="shared" si="552"/>
        <v>0</v>
      </c>
      <c r="AD303" s="35">
        <f t="shared" si="553"/>
        <v>21.93</v>
      </c>
      <c r="AE303" s="19">
        <f t="shared" si="554"/>
        <v>12</v>
      </c>
      <c r="AF303" s="37">
        <f t="shared" si="600"/>
        <v>263</v>
      </c>
    </row>
    <row r="304" s="2" customFormat="1" ht="14.25" spans="1:32">
      <c r="A304" s="18">
        <v>366</v>
      </c>
      <c r="B304" s="19" t="str">
        <f>VLOOKUP($K304,[1]房源明细!$B:$P,5,FALSE)</f>
        <v>黄汉林</v>
      </c>
      <c r="C304" s="19" t="s">
        <v>574</v>
      </c>
      <c r="D304" s="19">
        <f>VLOOKUP($K304,[1]房源明细!$B:$P,11,FALSE)</f>
        <v>1</v>
      </c>
      <c r="E304" s="19">
        <f>VLOOKUP($K304,[1]房源明细!$B:$P,12,FALSE)</f>
        <v>0</v>
      </c>
      <c r="F304" s="19">
        <f>VLOOKUP($K304,[1]房源明细!$B:$P,13,FALSE)</f>
        <v>0</v>
      </c>
      <c r="G304" s="19">
        <f>VLOOKUP($K304,[1]房源明细!$B:$P,14,FALSE)</f>
        <v>1</v>
      </c>
      <c r="H304" s="19">
        <f>VLOOKUP($K304,[1]房源明细!$B:$P,15,FALSE)</f>
        <v>0</v>
      </c>
      <c r="I304" s="28">
        <f>VLOOKUP($K304,[1]房源明细!$B:$P,3,FALSE)</f>
        <v>43118</v>
      </c>
      <c r="J304" s="19"/>
      <c r="K304" s="29" t="s">
        <v>583</v>
      </c>
      <c r="L304" s="19">
        <f>VLOOKUP($K304,[1]房源明细!$B:$P,2,FALSE)</f>
        <v>47.87</v>
      </c>
      <c r="M304" s="19"/>
      <c r="N304" s="19">
        <f t="shared" ref="N304:Q304" si="639">E304*16</f>
        <v>0</v>
      </c>
      <c r="O304" s="19">
        <f t="shared" si="639"/>
        <v>0</v>
      </c>
      <c r="P304" s="19">
        <f t="shared" si="639"/>
        <v>16</v>
      </c>
      <c r="Q304" s="19">
        <f t="shared" si="639"/>
        <v>0</v>
      </c>
      <c r="R304" s="19">
        <f>[1]房源明细!J371</f>
        <v>4.57</v>
      </c>
      <c r="S304" s="19">
        <f t="shared" ref="S304:V304" si="640">IF($L304&gt;N304,N304,$L304)</f>
        <v>0</v>
      </c>
      <c r="T304" s="19">
        <f t="shared" si="640"/>
        <v>0</v>
      </c>
      <c r="U304" s="19">
        <f t="shared" si="640"/>
        <v>16</v>
      </c>
      <c r="V304" s="19">
        <f t="shared" si="640"/>
        <v>0</v>
      </c>
      <c r="W304" s="19">
        <f>VLOOKUP($K304,[1]房源明细!$B:$P,10,FALSE)</f>
        <v>182</v>
      </c>
      <c r="X304" s="19">
        <f>IF(DATEDIF(I304,$X$2,"m")&gt;12,12,DATEDIF(I304,$X$2,"m"))</f>
        <v>12</v>
      </c>
      <c r="Y304" s="19">
        <f t="shared" si="548"/>
        <v>2184</v>
      </c>
      <c r="Z304" s="35">
        <f t="shared" si="549"/>
        <v>0</v>
      </c>
      <c r="AA304" s="35">
        <f t="shared" si="550"/>
        <v>0</v>
      </c>
      <c r="AB304" s="36">
        <f t="shared" si="551"/>
        <v>21.936</v>
      </c>
      <c r="AC304" s="35">
        <f t="shared" si="552"/>
        <v>0</v>
      </c>
      <c r="AD304" s="35">
        <f t="shared" si="553"/>
        <v>21.93</v>
      </c>
      <c r="AE304" s="19">
        <f t="shared" si="554"/>
        <v>12</v>
      </c>
      <c r="AF304" s="37">
        <f t="shared" si="600"/>
        <v>263</v>
      </c>
    </row>
    <row r="305" s="2" customFormat="1" ht="14.25" spans="1:32">
      <c r="A305" s="18">
        <v>367</v>
      </c>
      <c r="B305" s="19" t="str">
        <f>VLOOKUP($K305,[1]房源明细!$B:$P,5,FALSE)</f>
        <v>梅爱仙</v>
      </c>
      <c r="C305" s="19" t="s">
        <v>584</v>
      </c>
      <c r="D305" s="19">
        <f>VLOOKUP($K305,[1]房源明细!$B:$P,11,FALSE)</f>
        <v>1</v>
      </c>
      <c r="E305" s="19">
        <f>VLOOKUP($K305,[1]房源明细!$B:$P,12,FALSE)</f>
        <v>0</v>
      </c>
      <c r="F305" s="19">
        <f>VLOOKUP($K305,[1]房源明细!$B:$P,13,FALSE)</f>
        <v>0</v>
      </c>
      <c r="G305" s="19">
        <f>VLOOKUP($K305,[1]房源明细!$B:$P,14,FALSE)</f>
        <v>1</v>
      </c>
      <c r="H305" s="19">
        <f>VLOOKUP($K305,[1]房源明细!$B:$P,15,FALSE)</f>
        <v>0</v>
      </c>
      <c r="I305" s="28">
        <f>VLOOKUP($K305,[1]房源明细!$B:$P,3,FALSE)</f>
        <v>43033</v>
      </c>
      <c r="J305" s="19"/>
      <c r="K305" s="29" t="s">
        <v>585</v>
      </c>
      <c r="L305" s="19">
        <f>VLOOKUP($K305,[1]房源明细!$B:$P,2,FALSE)</f>
        <v>52.93</v>
      </c>
      <c r="M305" s="19"/>
      <c r="N305" s="19">
        <f t="shared" ref="N305:Q305" si="641">E305*16</f>
        <v>0</v>
      </c>
      <c r="O305" s="19">
        <f t="shared" si="641"/>
        <v>0</v>
      </c>
      <c r="P305" s="19">
        <f t="shared" si="641"/>
        <v>16</v>
      </c>
      <c r="Q305" s="19">
        <f t="shared" si="641"/>
        <v>0</v>
      </c>
      <c r="R305" s="19">
        <f>[1]房源明细!J372</f>
        <v>4.57</v>
      </c>
      <c r="S305" s="19">
        <f t="shared" ref="S305:V305" si="642">IF($L305&gt;N305,N305,$L305)</f>
        <v>0</v>
      </c>
      <c r="T305" s="19">
        <f t="shared" si="642"/>
        <v>0</v>
      </c>
      <c r="U305" s="19">
        <f t="shared" si="642"/>
        <v>16</v>
      </c>
      <c r="V305" s="19">
        <f t="shared" si="642"/>
        <v>0</v>
      </c>
      <c r="W305" s="19">
        <f>VLOOKUP($K305,[1]房源明细!$B:$P,10,FALSE)</f>
        <v>201</v>
      </c>
      <c r="X305" s="19">
        <f>IF(DATEDIF(I305,$X$2,"m")&gt;12,12,DATEDIF(I305,$X$2,"m"))</f>
        <v>12</v>
      </c>
      <c r="Y305" s="19">
        <f t="shared" si="548"/>
        <v>2412</v>
      </c>
      <c r="Z305" s="35">
        <f t="shared" si="549"/>
        <v>0</v>
      </c>
      <c r="AA305" s="35">
        <f t="shared" si="550"/>
        <v>0</v>
      </c>
      <c r="AB305" s="36">
        <f t="shared" si="551"/>
        <v>21.936</v>
      </c>
      <c r="AC305" s="35">
        <f t="shared" si="552"/>
        <v>0</v>
      </c>
      <c r="AD305" s="35">
        <f t="shared" si="553"/>
        <v>21.93</v>
      </c>
      <c r="AE305" s="19">
        <f t="shared" si="554"/>
        <v>12</v>
      </c>
      <c r="AF305" s="37">
        <f t="shared" si="600"/>
        <v>263</v>
      </c>
    </row>
    <row r="306" s="2" customFormat="1" ht="14.25" spans="1:32">
      <c r="A306" s="18">
        <v>368</v>
      </c>
      <c r="B306" s="19" t="str">
        <f>VLOOKUP($K306,[1]房源明细!$B:$P,5,FALSE)</f>
        <v>阮建萍</v>
      </c>
      <c r="C306" s="19" t="s">
        <v>586</v>
      </c>
      <c r="D306" s="19">
        <f>VLOOKUP($K306,[1]房源明细!$B:$P,11,FALSE)</f>
        <v>1</v>
      </c>
      <c r="E306" s="19">
        <f>VLOOKUP($K306,[1]房源明细!$B:$P,12,FALSE)</f>
        <v>0</v>
      </c>
      <c r="F306" s="19">
        <f>VLOOKUP($K306,[1]房源明细!$B:$P,13,FALSE)</f>
        <v>0</v>
      </c>
      <c r="G306" s="19">
        <f>VLOOKUP($K306,[1]房源明细!$B:$P,14,FALSE)</f>
        <v>1</v>
      </c>
      <c r="H306" s="19">
        <f>VLOOKUP($K306,[1]房源明细!$B:$P,15,FALSE)</f>
        <v>0</v>
      </c>
      <c r="I306" s="28">
        <f>VLOOKUP($K306,[1]房源明细!$B:$P,3,FALSE)</f>
        <v>43119</v>
      </c>
      <c r="J306" s="19"/>
      <c r="K306" s="29" t="s">
        <v>587</v>
      </c>
      <c r="L306" s="19">
        <f>VLOOKUP($K306,[1]房源明细!$B:$P,2,FALSE)</f>
        <v>52.4</v>
      </c>
      <c r="M306" s="19"/>
      <c r="N306" s="19">
        <f t="shared" ref="N306:Q306" si="643">E306*16</f>
        <v>0</v>
      </c>
      <c r="O306" s="19">
        <f t="shared" si="643"/>
        <v>0</v>
      </c>
      <c r="P306" s="19">
        <f t="shared" si="643"/>
        <v>16</v>
      </c>
      <c r="Q306" s="19">
        <f t="shared" si="643"/>
        <v>0</v>
      </c>
      <c r="R306" s="19">
        <f>[1]房源明细!J373</f>
        <v>4.57</v>
      </c>
      <c r="S306" s="19">
        <f t="shared" ref="S306:V306" si="644">IF($L306&gt;N306,N306,$L306)</f>
        <v>0</v>
      </c>
      <c r="T306" s="19">
        <f t="shared" si="644"/>
        <v>0</v>
      </c>
      <c r="U306" s="19">
        <f t="shared" si="644"/>
        <v>16</v>
      </c>
      <c r="V306" s="19">
        <f t="shared" si="644"/>
        <v>0</v>
      </c>
      <c r="W306" s="19">
        <f>VLOOKUP($K306,[1]房源明细!$B:$P,10,FALSE)</f>
        <v>201</v>
      </c>
      <c r="X306" s="19">
        <f>IF(DATEDIF(I306,$X$2,"m")&gt;12,12,DATEDIF(I306,$X$2,"m"))</f>
        <v>12</v>
      </c>
      <c r="Y306" s="19">
        <f t="shared" si="548"/>
        <v>2412</v>
      </c>
      <c r="Z306" s="35">
        <f t="shared" si="549"/>
        <v>0</v>
      </c>
      <c r="AA306" s="35">
        <f t="shared" si="550"/>
        <v>0</v>
      </c>
      <c r="AB306" s="36">
        <f t="shared" si="551"/>
        <v>21.936</v>
      </c>
      <c r="AC306" s="35">
        <f t="shared" si="552"/>
        <v>0</v>
      </c>
      <c r="AD306" s="35">
        <f t="shared" si="553"/>
        <v>21.93</v>
      </c>
      <c r="AE306" s="19">
        <f t="shared" si="554"/>
        <v>12</v>
      </c>
      <c r="AF306" s="37">
        <f t="shared" si="600"/>
        <v>263</v>
      </c>
    </row>
    <row r="307" s="2" customFormat="1" ht="14.25" spans="1:32">
      <c r="A307" s="18">
        <v>370</v>
      </c>
      <c r="B307" s="19" t="str">
        <f>VLOOKUP($K307,[1]房源明细!$B:$P,5,FALSE)</f>
        <v>胡勇</v>
      </c>
      <c r="C307" s="19" t="s">
        <v>176</v>
      </c>
      <c r="D307" s="19">
        <f>VLOOKUP($K307,[1]房源明细!$B:$P,11,FALSE)</f>
        <v>1</v>
      </c>
      <c r="E307" s="19">
        <f>VLOOKUP($K307,[1]房源明细!$B:$P,12,FALSE)</f>
        <v>0</v>
      </c>
      <c r="F307" s="19">
        <f>VLOOKUP($K307,[1]房源明细!$B:$P,13,FALSE)</f>
        <v>0</v>
      </c>
      <c r="G307" s="19">
        <f>VLOOKUP($K307,[1]房源明细!$B:$P,14,FALSE)</f>
        <v>1</v>
      </c>
      <c r="H307" s="19">
        <f>VLOOKUP($K307,[1]房源明细!$B:$P,15,FALSE)</f>
        <v>0</v>
      </c>
      <c r="I307" s="28">
        <f>VLOOKUP($K307,[1]房源明细!$B:$P,3,FALSE)</f>
        <v>43647</v>
      </c>
      <c r="J307" s="19"/>
      <c r="K307" s="29" t="s">
        <v>588</v>
      </c>
      <c r="L307" s="19">
        <f>VLOOKUP($K307,[1]房源明细!$B:$P,2,FALSE)</f>
        <v>47.33</v>
      </c>
      <c r="M307" s="19"/>
      <c r="N307" s="19">
        <f t="shared" ref="N307:Q307" si="645">E307*16</f>
        <v>0</v>
      </c>
      <c r="O307" s="19">
        <f t="shared" si="645"/>
        <v>0</v>
      </c>
      <c r="P307" s="19">
        <f t="shared" si="645"/>
        <v>16</v>
      </c>
      <c r="Q307" s="19">
        <f t="shared" si="645"/>
        <v>0</v>
      </c>
      <c r="R307" s="19">
        <f>[1]房源明细!J375</f>
        <v>4.57</v>
      </c>
      <c r="S307" s="19">
        <f t="shared" ref="S307:V307" si="646">IF($L307&gt;N307,N307,$L307)</f>
        <v>0</v>
      </c>
      <c r="T307" s="19">
        <f t="shared" si="646"/>
        <v>0</v>
      </c>
      <c r="U307" s="19">
        <f t="shared" si="646"/>
        <v>16</v>
      </c>
      <c r="V307" s="19">
        <f t="shared" si="646"/>
        <v>0</v>
      </c>
      <c r="W307" s="19">
        <f>VLOOKUP($K307,[1]房源明细!$B:$P,10,FALSE)</f>
        <v>182</v>
      </c>
      <c r="X307" s="19">
        <f>IF(DATEDIF(I307,$X$2,"m")&gt;12,12,DATEDIF(I307,$X$2,"m"))</f>
        <v>12</v>
      </c>
      <c r="Y307" s="19">
        <f t="shared" si="548"/>
        <v>2184</v>
      </c>
      <c r="Z307" s="35">
        <f t="shared" si="549"/>
        <v>0</v>
      </c>
      <c r="AA307" s="35">
        <f t="shared" si="550"/>
        <v>0</v>
      </c>
      <c r="AB307" s="36">
        <f t="shared" si="551"/>
        <v>21.936</v>
      </c>
      <c r="AC307" s="35">
        <f t="shared" si="552"/>
        <v>0</v>
      </c>
      <c r="AD307" s="35">
        <f t="shared" si="553"/>
        <v>21.93</v>
      </c>
      <c r="AE307" s="19">
        <f t="shared" si="554"/>
        <v>12</v>
      </c>
      <c r="AF307" s="37">
        <f t="shared" si="600"/>
        <v>263</v>
      </c>
    </row>
    <row r="308" s="2" customFormat="1" ht="14.25" spans="1:32">
      <c r="A308" s="18">
        <v>371</v>
      </c>
      <c r="B308" s="19" t="str">
        <f>VLOOKUP($K308,[1]房源明细!$B:$P,5,FALSE)</f>
        <v>程向阳</v>
      </c>
      <c r="C308" s="19" t="s">
        <v>589</v>
      </c>
      <c r="D308" s="19">
        <f>VLOOKUP($K308,[1]房源明细!$B:$P,11,FALSE)</f>
        <v>2</v>
      </c>
      <c r="E308" s="19">
        <f>VLOOKUP($K308,[1]房源明细!$B:$P,12,FALSE)</f>
        <v>0</v>
      </c>
      <c r="F308" s="19">
        <f>VLOOKUP($K308,[1]房源明细!$B:$P,13,FALSE)</f>
        <v>0</v>
      </c>
      <c r="G308" s="19">
        <f>VLOOKUP($K308,[1]房源明细!$B:$P,14,FALSE)</f>
        <v>0</v>
      </c>
      <c r="H308" s="19">
        <f>VLOOKUP($K308,[1]房源明细!$B:$P,15,FALSE)</f>
        <v>2</v>
      </c>
      <c r="I308" s="28">
        <f>VLOOKUP($K308,[1]房源明细!$B:$P,3,FALSE)</f>
        <v>43122</v>
      </c>
      <c r="J308" s="19"/>
      <c r="K308" s="29" t="s">
        <v>590</v>
      </c>
      <c r="L308" s="19">
        <f>VLOOKUP($K308,[1]房源明细!$B:$P,2,FALSE)</f>
        <v>52.4</v>
      </c>
      <c r="M308" s="19"/>
      <c r="N308" s="19">
        <f t="shared" ref="N308:Q308" si="647">E308*16</f>
        <v>0</v>
      </c>
      <c r="O308" s="19">
        <f t="shared" si="647"/>
        <v>0</v>
      </c>
      <c r="P308" s="19">
        <f t="shared" si="647"/>
        <v>0</v>
      </c>
      <c r="Q308" s="19">
        <f t="shared" si="647"/>
        <v>32</v>
      </c>
      <c r="R308" s="19">
        <f>[1]房源明细!J376</f>
        <v>4.57</v>
      </c>
      <c r="S308" s="19">
        <f t="shared" ref="S308:V308" si="648">IF($L308&gt;N308,N308,$L308)</f>
        <v>0</v>
      </c>
      <c r="T308" s="19">
        <f t="shared" si="648"/>
        <v>0</v>
      </c>
      <c r="U308" s="19">
        <f t="shared" si="648"/>
        <v>0</v>
      </c>
      <c r="V308" s="19">
        <f t="shared" si="648"/>
        <v>32</v>
      </c>
      <c r="W308" s="19">
        <f>VLOOKUP($K308,[1]房源明细!$B:$P,10,FALSE)</f>
        <v>201</v>
      </c>
      <c r="X308" s="19">
        <f>IF(DATEDIF(I308,$X$2,"m")&gt;12,12,DATEDIF(I308,$X$2,"m"))</f>
        <v>12</v>
      </c>
      <c r="Y308" s="19">
        <f t="shared" si="548"/>
        <v>2412</v>
      </c>
      <c r="Z308" s="35">
        <f t="shared" si="549"/>
        <v>0</v>
      </c>
      <c r="AA308" s="35">
        <f t="shared" si="550"/>
        <v>0</v>
      </c>
      <c r="AB308" s="36">
        <f t="shared" si="551"/>
        <v>0</v>
      </c>
      <c r="AC308" s="35">
        <f t="shared" si="552"/>
        <v>58.496</v>
      </c>
      <c r="AD308" s="35">
        <f t="shared" si="553"/>
        <v>58.49</v>
      </c>
      <c r="AE308" s="19">
        <f t="shared" si="554"/>
        <v>12</v>
      </c>
      <c r="AF308" s="37">
        <f t="shared" si="600"/>
        <v>701</v>
      </c>
    </row>
    <row r="309" s="2" customFormat="1" ht="14.25" spans="1:32">
      <c r="A309" s="38">
        <v>373</v>
      </c>
      <c r="B309" s="19" t="str">
        <f>VLOOKUP($K309,[1]房源明细!$B:$P,5,FALSE)</f>
        <v>胡冰心</v>
      </c>
      <c r="C309" s="19" t="s">
        <v>591</v>
      </c>
      <c r="D309" s="19">
        <f>VLOOKUP($K309,[1]房源明细!$B:$P,11,FALSE)</f>
        <v>1</v>
      </c>
      <c r="E309" s="19">
        <f>VLOOKUP($K309,[1]房源明细!$B:$P,12,FALSE)</f>
        <v>0</v>
      </c>
      <c r="F309" s="19">
        <f>VLOOKUP($K309,[1]房源明细!$B:$P,13,FALSE)</f>
        <v>0</v>
      </c>
      <c r="G309" s="19">
        <f>VLOOKUP($K309,[1]房源明细!$B:$P,14,FALSE)</f>
        <v>1</v>
      </c>
      <c r="H309" s="19">
        <f>VLOOKUP($K309,[1]房源明细!$B:$P,15,FALSE)</f>
        <v>0</v>
      </c>
      <c r="I309" s="28">
        <f>VLOOKUP($K309,[1]房源明细!$B:$P,3,FALSE)</f>
        <v>43118</v>
      </c>
      <c r="J309" s="19"/>
      <c r="K309" s="29" t="s">
        <v>592</v>
      </c>
      <c r="L309" s="19">
        <f>VLOOKUP($K309,[1]房源明细!$B:$P,2,FALSE)</f>
        <v>47.33</v>
      </c>
      <c r="M309" s="19"/>
      <c r="N309" s="19">
        <f t="shared" ref="N309:Q309" si="649">E309*16</f>
        <v>0</v>
      </c>
      <c r="O309" s="19">
        <f t="shared" si="649"/>
        <v>0</v>
      </c>
      <c r="P309" s="19">
        <f t="shared" si="649"/>
        <v>16</v>
      </c>
      <c r="Q309" s="19">
        <f t="shared" si="649"/>
        <v>0</v>
      </c>
      <c r="R309" s="19">
        <f>[1]房源明细!J378</f>
        <v>4.57</v>
      </c>
      <c r="S309" s="19">
        <f t="shared" ref="S309:V309" si="650">IF($L309&gt;N309,N309,$L309)</f>
        <v>0</v>
      </c>
      <c r="T309" s="19">
        <f t="shared" si="650"/>
        <v>0</v>
      </c>
      <c r="U309" s="19">
        <f t="shared" si="650"/>
        <v>16</v>
      </c>
      <c r="V309" s="19">
        <f t="shared" si="650"/>
        <v>0</v>
      </c>
      <c r="W309" s="19">
        <f>VLOOKUP($K309,[1]房源明细!$B:$P,10,FALSE)</f>
        <v>185</v>
      </c>
      <c r="X309" s="19">
        <f>IF(DATEDIF(I309,$X$2,"m")&gt;12,12,DATEDIF(I309,$X$2,"m"))</f>
        <v>12</v>
      </c>
      <c r="Y309" s="19">
        <f t="shared" si="548"/>
        <v>2220</v>
      </c>
      <c r="Z309" s="35">
        <f t="shared" si="549"/>
        <v>0</v>
      </c>
      <c r="AA309" s="35">
        <f t="shared" si="550"/>
        <v>0</v>
      </c>
      <c r="AB309" s="36">
        <f t="shared" si="551"/>
        <v>21.936</v>
      </c>
      <c r="AC309" s="35">
        <f t="shared" si="552"/>
        <v>0</v>
      </c>
      <c r="AD309" s="35">
        <f t="shared" si="553"/>
        <v>21.93</v>
      </c>
      <c r="AE309" s="19">
        <f t="shared" si="554"/>
        <v>12</v>
      </c>
      <c r="AF309" s="37">
        <f t="shared" si="600"/>
        <v>263</v>
      </c>
    </row>
    <row r="310" s="2" customFormat="1" ht="14.25" spans="1:32">
      <c r="A310" s="18">
        <v>374</v>
      </c>
      <c r="B310" s="19" t="str">
        <f>VLOOKUP($K310,[1]房源明细!$B:$P,5,FALSE)</f>
        <v>周玲芳</v>
      </c>
      <c r="C310" s="19" t="s">
        <v>368</v>
      </c>
      <c r="D310" s="19">
        <f>VLOOKUP($K310,[1]房源明细!$B:$P,11,FALSE)</f>
        <v>1</v>
      </c>
      <c r="E310" s="19">
        <f>VLOOKUP($K310,[1]房源明细!$B:$P,12,FALSE)</f>
        <v>0</v>
      </c>
      <c r="F310" s="19">
        <f>VLOOKUP($K310,[1]房源明细!$B:$P,13,FALSE)</f>
        <v>0</v>
      </c>
      <c r="G310" s="19">
        <f>VLOOKUP($K310,[1]房源明细!$B:$P,14,FALSE)</f>
        <v>1</v>
      </c>
      <c r="H310" s="19">
        <f>VLOOKUP($K310,[1]房源明细!$B:$P,15,FALSE)</f>
        <v>0</v>
      </c>
      <c r="I310" s="28">
        <f>VLOOKUP($K310,[1]房源明细!$B:$P,3,FALSE)</f>
        <v>43034</v>
      </c>
      <c r="J310" s="19"/>
      <c r="K310" s="29" t="s">
        <v>593</v>
      </c>
      <c r="L310" s="19">
        <f>VLOOKUP($K310,[1]房源明细!$B:$P,2,FALSE)</f>
        <v>47.33</v>
      </c>
      <c r="M310" s="19"/>
      <c r="N310" s="19">
        <f t="shared" ref="N310:Q310" si="651">E310*16</f>
        <v>0</v>
      </c>
      <c r="O310" s="19">
        <f t="shared" si="651"/>
        <v>0</v>
      </c>
      <c r="P310" s="19">
        <f t="shared" si="651"/>
        <v>16</v>
      </c>
      <c r="Q310" s="19">
        <f t="shared" si="651"/>
        <v>0</v>
      </c>
      <c r="R310" s="19">
        <f>[1]房源明细!J379</f>
        <v>4.57</v>
      </c>
      <c r="S310" s="19">
        <f t="shared" ref="S310:V310" si="652">IF($L310&gt;N310,N310,$L310)</f>
        <v>0</v>
      </c>
      <c r="T310" s="19">
        <f t="shared" si="652"/>
        <v>0</v>
      </c>
      <c r="U310" s="19">
        <f t="shared" si="652"/>
        <v>16</v>
      </c>
      <c r="V310" s="19">
        <f t="shared" si="652"/>
        <v>0</v>
      </c>
      <c r="W310" s="19">
        <f>VLOOKUP($K310,[1]房源明细!$B:$P,10,FALSE)</f>
        <v>185</v>
      </c>
      <c r="X310" s="19">
        <f>IF(DATEDIF(I310,$X$2,"m")&gt;12,12,DATEDIF(I310,$X$2,"m"))</f>
        <v>12</v>
      </c>
      <c r="Y310" s="19">
        <f t="shared" si="548"/>
        <v>2220</v>
      </c>
      <c r="Z310" s="35">
        <f t="shared" si="549"/>
        <v>0</v>
      </c>
      <c r="AA310" s="35">
        <f t="shared" si="550"/>
        <v>0</v>
      </c>
      <c r="AB310" s="36">
        <f t="shared" si="551"/>
        <v>21.936</v>
      </c>
      <c r="AC310" s="35">
        <f t="shared" si="552"/>
        <v>0</v>
      </c>
      <c r="AD310" s="35">
        <f t="shared" si="553"/>
        <v>21.93</v>
      </c>
      <c r="AE310" s="19">
        <f t="shared" si="554"/>
        <v>12</v>
      </c>
      <c r="AF310" s="37">
        <f t="shared" si="600"/>
        <v>263</v>
      </c>
    </row>
    <row r="311" s="2" customFormat="1" ht="14.25" spans="1:32">
      <c r="A311" s="18">
        <v>375</v>
      </c>
      <c r="B311" s="19" t="str">
        <f>VLOOKUP($K311,[1]房源明细!$B:$P,5,FALSE)</f>
        <v>董有福</v>
      </c>
      <c r="C311" s="19" t="s">
        <v>594</v>
      </c>
      <c r="D311" s="19">
        <f>VLOOKUP($K311,[1]房源明细!$B:$P,11,FALSE)</f>
        <v>1</v>
      </c>
      <c r="E311" s="19">
        <f>VLOOKUP($K311,[1]房源明细!$B:$P,12,FALSE)</f>
        <v>1</v>
      </c>
      <c r="F311" s="19">
        <f>VLOOKUP($K311,[1]房源明细!$B:$P,13,FALSE)</f>
        <v>0</v>
      </c>
      <c r="G311" s="19">
        <f>VLOOKUP($K311,[1]房源明细!$B:$P,14,FALSE)</f>
        <v>0</v>
      </c>
      <c r="H311" s="19">
        <f>VLOOKUP($K311,[1]房源明细!$B:$P,15,FALSE)</f>
        <v>0</v>
      </c>
      <c r="I311" s="28">
        <f>VLOOKUP($K311,[1]房源明细!$B:$P,3,FALSE)</f>
        <v>43118</v>
      </c>
      <c r="J311" s="19"/>
      <c r="K311" s="29" t="s">
        <v>595</v>
      </c>
      <c r="L311" s="19">
        <f>VLOOKUP($K311,[1]房源明细!$B:$P,2,FALSE)</f>
        <v>52.4</v>
      </c>
      <c r="M311" s="19"/>
      <c r="N311" s="19">
        <f t="shared" ref="N311:Q311" si="653">E311*16</f>
        <v>16</v>
      </c>
      <c r="O311" s="19">
        <f t="shared" si="653"/>
        <v>0</v>
      </c>
      <c r="P311" s="19">
        <f t="shared" si="653"/>
        <v>0</v>
      </c>
      <c r="Q311" s="19">
        <f t="shared" si="653"/>
        <v>0</v>
      </c>
      <c r="R311" s="19">
        <f>[1]房源明细!J380</f>
        <v>4.57</v>
      </c>
      <c r="S311" s="19">
        <f t="shared" ref="S311:V311" si="654">IF($L311&gt;N311,N311,$L311)</f>
        <v>16</v>
      </c>
      <c r="T311" s="19">
        <f t="shared" si="654"/>
        <v>0</v>
      </c>
      <c r="U311" s="19">
        <f t="shared" si="654"/>
        <v>0</v>
      </c>
      <c r="V311" s="19">
        <f t="shared" si="654"/>
        <v>0</v>
      </c>
      <c r="W311" s="19">
        <f>VLOOKUP($K311,[1]房源明细!$B:$P,10,FALSE)</f>
        <v>205</v>
      </c>
      <c r="X311" s="19">
        <f>IF(DATEDIF(I311,$X$2,"m")&gt;12,12,DATEDIF(I311,$X$2,"m"))</f>
        <v>12</v>
      </c>
      <c r="Y311" s="19">
        <f t="shared" si="548"/>
        <v>2460</v>
      </c>
      <c r="Z311" s="35">
        <f t="shared" si="549"/>
        <v>65.808</v>
      </c>
      <c r="AA311" s="35">
        <f t="shared" si="550"/>
        <v>0</v>
      </c>
      <c r="AB311" s="36">
        <f t="shared" si="551"/>
        <v>0</v>
      </c>
      <c r="AC311" s="35">
        <f t="shared" si="552"/>
        <v>0</v>
      </c>
      <c r="AD311" s="35">
        <f t="shared" si="553"/>
        <v>65.8</v>
      </c>
      <c r="AE311" s="19">
        <f t="shared" si="554"/>
        <v>12</v>
      </c>
      <c r="AF311" s="37">
        <f t="shared" si="600"/>
        <v>789</v>
      </c>
    </row>
    <row r="312" s="2" customFormat="1" ht="14.25" spans="1:32">
      <c r="A312" s="18">
        <v>376</v>
      </c>
      <c r="B312" s="19" t="str">
        <f>VLOOKUP($K312,[1]房源明细!$B:$P,5,FALSE)</f>
        <v>彭想发</v>
      </c>
      <c r="C312" s="19" t="s">
        <v>596</v>
      </c>
      <c r="D312" s="19">
        <f>VLOOKUP($K312,[1]房源明细!$B:$P,11,FALSE)</f>
        <v>2</v>
      </c>
      <c r="E312" s="19">
        <f>VLOOKUP($K312,[1]房源明细!$B:$P,12,FALSE)</f>
        <v>0</v>
      </c>
      <c r="F312" s="19">
        <f>VLOOKUP($K312,[1]房源明细!$B:$P,13,FALSE)</f>
        <v>0</v>
      </c>
      <c r="G312" s="19">
        <f>VLOOKUP($K312,[1]房源明细!$B:$P,14,FALSE)</f>
        <v>2</v>
      </c>
      <c r="H312" s="19">
        <f>VLOOKUP($K312,[1]房源明细!$B:$P,15,FALSE)</f>
        <v>0</v>
      </c>
      <c r="I312" s="28">
        <f>VLOOKUP($K312,[1]房源明细!$B:$P,3,FALSE)</f>
        <v>43054</v>
      </c>
      <c r="J312" s="19"/>
      <c r="K312" s="29" t="s">
        <v>597</v>
      </c>
      <c r="L312" s="19">
        <f>VLOOKUP($K312,[1]房源明细!$B:$P,2,FALSE)</f>
        <v>52.93</v>
      </c>
      <c r="M312" s="19"/>
      <c r="N312" s="19">
        <f t="shared" ref="N312:Q312" si="655">E312*16</f>
        <v>0</v>
      </c>
      <c r="O312" s="19">
        <f t="shared" si="655"/>
        <v>0</v>
      </c>
      <c r="P312" s="19">
        <f t="shared" si="655"/>
        <v>32</v>
      </c>
      <c r="Q312" s="19">
        <f t="shared" si="655"/>
        <v>0</v>
      </c>
      <c r="R312" s="19">
        <f>[1]房源明细!J381</f>
        <v>4.57</v>
      </c>
      <c r="S312" s="19">
        <f t="shared" ref="S312:V312" si="656">IF($L312&gt;N312,N312,$L312)</f>
        <v>0</v>
      </c>
      <c r="T312" s="19">
        <f t="shared" si="656"/>
        <v>0</v>
      </c>
      <c r="U312" s="19">
        <f t="shared" si="656"/>
        <v>32</v>
      </c>
      <c r="V312" s="19">
        <f t="shared" si="656"/>
        <v>0</v>
      </c>
      <c r="W312" s="19">
        <f>VLOOKUP($K312,[1]房源明细!$B:$P,10,FALSE)</f>
        <v>207</v>
      </c>
      <c r="X312" s="19">
        <f>IF(DATEDIF(I312,$X$2,"m")&gt;12,12,DATEDIF(I312,$X$2,"m"))</f>
        <v>12</v>
      </c>
      <c r="Y312" s="19">
        <f t="shared" si="548"/>
        <v>2484</v>
      </c>
      <c r="Z312" s="35">
        <f t="shared" si="549"/>
        <v>0</v>
      </c>
      <c r="AA312" s="35">
        <f t="shared" si="550"/>
        <v>0</v>
      </c>
      <c r="AB312" s="36">
        <f t="shared" si="551"/>
        <v>43.872</v>
      </c>
      <c r="AC312" s="35">
        <f t="shared" si="552"/>
        <v>0</v>
      </c>
      <c r="AD312" s="35">
        <f t="shared" si="553"/>
        <v>43.87</v>
      </c>
      <c r="AE312" s="19">
        <f t="shared" si="554"/>
        <v>12</v>
      </c>
      <c r="AF312" s="37">
        <f t="shared" si="600"/>
        <v>526</v>
      </c>
    </row>
    <row r="313" s="2" customFormat="1" ht="14.25" spans="1:32">
      <c r="A313" s="38">
        <v>377</v>
      </c>
      <c r="B313" s="19" t="str">
        <f>VLOOKUP($K313,[1]房源明细!$B:$P,5,FALSE)</f>
        <v>王群</v>
      </c>
      <c r="C313" s="19" t="s">
        <v>598</v>
      </c>
      <c r="D313" s="19">
        <f>VLOOKUP($K313,[1]房源明细!$B:$P,11,FALSE)</f>
        <v>1</v>
      </c>
      <c r="E313" s="19">
        <f>VLOOKUP($K313,[1]房源明细!$B:$P,12,FALSE)</f>
        <v>0</v>
      </c>
      <c r="F313" s="19">
        <f>VLOOKUP($K313,[1]房源明细!$B:$P,13,FALSE)</f>
        <v>0</v>
      </c>
      <c r="G313" s="19">
        <f>VLOOKUP($K313,[1]房源明细!$B:$P,14,FALSE)</f>
        <v>1</v>
      </c>
      <c r="H313" s="19">
        <f>VLOOKUP($K313,[1]房源明细!$B:$P,15,FALSE)</f>
        <v>0</v>
      </c>
      <c r="I313" s="28">
        <f>VLOOKUP($K313,[1]房源明细!$B:$P,3,FALSE)</f>
        <v>43038</v>
      </c>
      <c r="J313" s="19"/>
      <c r="K313" s="29" t="s">
        <v>599</v>
      </c>
      <c r="L313" s="19">
        <f>VLOOKUP($K313,[1]房源明细!$B:$P,2,FALSE)</f>
        <v>52.4</v>
      </c>
      <c r="M313" s="19"/>
      <c r="N313" s="19">
        <f t="shared" ref="N313:Q313" si="657">E313*16</f>
        <v>0</v>
      </c>
      <c r="O313" s="19">
        <f t="shared" si="657"/>
        <v>0</v>
      </c>
      <c r="P313" s="19">
        <f t="shared" si="657"/>
        <v>16</v>
      </c>
      <c r="Q313" s="19">
        <f t="shared" si="657"/>
        <v>0</v>
      </c>
      <c r="R313" s="19">
        <f>[1]房源明细!J382</f>
        <v>4.57</v>
      </c>
      <c r="S313" s="19">
        <f t="shared" ref="S313:V313" si="658">IF($L313&gt;N313,N313,$L313)</f>
        <v>0</v>
      </c>
      <c r="T313" s="19">
        <f t="shared" si="658"/>
        <v>0</v>
      </c>
      <c r="U313" s="19">
        <f t="shared" si="658"/>
        <v>16</v>
      </c>
      <c r="V313" s="19">
        <f t="shared" si="658"/>
        <v>0</v>
      </c>
      <c r="W313" s="19">
        <f>VLOOKUP($K313,[1]房源明细!$B:$P,10,FALSE)</f>
        <v>205</v>
      </c>
      <c r="X313" s="19">
        <f>IF(DATEDIF(I313,$X$2,"m")&gt;12,12,DATEDIF(I313,$X$2,"m"))</f>
        <v>12</v>
      </c>
      <c r="Y313" s="19">
        <f t="shared" si="548"/>
        <v>2460</v>
      </c>
      <c r="Z313" s="35">
        <f t="shared" si="549"/>
        <v>0</v>
      </c>
      <c r="AA313" s="35">
        <f t="shared" si="550"/>
        <v>0</v>
      </c>
      <c r="AB313" s="36">
        <f t="shared" si="551"/>
        <v>21.936</v>
      </c>
      <c r="AC313" s="35">
        <f t="shared" si="552"/>
        <v>0</v>
      </c>
      <c r="AD313" s="35">
        <f t="shared" si="553"/>
        <v>21.93</v>
      </c>
      <c r="AE313" s="19">
        <f t="shared" si="554"/>
        <v>12</v>
      </c>
      <c r="AF313" s="37">
        <f t="shared" si="600"/>
        <v>263</v>
      </c>
    </row>
    <row r="314" s="2" customFormat="1" ht="14.25" spans="1:32">
      <c r="A314" s="18">
        <v>378</v>
      </c>
      <c r="B314" s="19" t="str">
        <f>VLOOKUP($K314,[1]房源明细!$B:$P,5,FALSE)</f>
        <v>杨和元</v>
      </c>
      <c r="C314" s="19" t="s">
        <v>596</v>
      </c>
      <c r="D314" s="19">
        <f>VLOOKUP($K314,[1]房源明细!$B:$P,11,FALSE)</f>
        <v>1</v>
      </c>
      <c r="E314" s="19">
        <f>VLOOKUP($K314,[1]房源明细!$B:$P,12,FALSE)</f>
        <v>0</v>
      </c>
      <c r="F314" s="19">
        <f>VLOOKUP($K314,[1]房源明细!$B:$P,13,FALSE)</f>
        <v>0</v>
      </c>
      <c r="G314" s="19">
        <f>VLOOKUP($K314,[1]房源明细!$B:$P,14,FALSE)</f>
        <v>1</v>
      </c>
      <c r="H314" s="19">
        <f>VLOOKUP($K314,[1]房源明细!$B:$P,15,FALSE)</f>
        <v>0</v>
      </c>
      <c r="I314" s="28">
        <f>VLOOKUP($K314,[1]房源明细!$B:$P,3,FALSE)</f>
        <v>43118</v>
      </c>
      <c r="J314" s="19"/>
      <c r="K314" s="29" t="s">
        <v>600</v>
      </c>
      <c r="L314" s="19">
        <f>VLOOKUP($K314,[1]房源明细!$B:$P,2,FALSE)</f>
        <v>47.33</v>
      </c>
      <c r="M314" s="19"/>
      <c r="N314" s="19">
        <f t="shared" ref="N314:Q314" si="659">E314*16</f>
        <v>0</v>
      </c>
      <c r="O314" s="19">
        <f t="shared" si="659"/>
        <v>0</v>
      </c>
      <c r="P314" s="19">
        <f t="shared" si="659"/>
        <v>16</v>
      </c>
      <c r="Q314" s="19">
        <f t="shared" si="659"/>
        <v>0</v>
      </c>
      <c r="R314" s="19">
        <f>[1]房源明细!J383</f>
        <v>4.57</v>
      </c>
      <c r="S314" s="19">
        <f t="shared" ref="S314:V314" si="660">IF($L314&gt;N314,N314,$L314)</f>
        <v>0</v>
      </c>
      <c r="T314" s="19">
        <f t="shared" si="660"/>
        <v>0</v>
      </c>
      <c r="U314" s="19">
        <f t="shared" si="660"/>
        <v>16</v>
      </c>
      <c r="V314" s="19">
        <f t="shared" si="660"/>
        <v>0</v>
      </c>
      <c r="W314" s="19">
        <f>VLOOKUP($K314,[1]房源明细!$B:$P,10,FALSE)</f>
        <v>185</v>
      </c>
      <c r="X314" s="19">
        <f>IF(DATEDIF(I314,$X$2,"m")&gt;12,12,DATEDIF(I314,$X$2,"m"))</f>
        <v>12</v>
      </c>
      <c r="Y314" s="19">
        <f t="shared" si="548"/>
        <v>2220</v>
      </c>
      <c r="Z314" s="35">
        <f t="shared" si="549"/>
        <v>0</v>
      </c>
      <c r="AA314" s="35">
        <f t="shared" si="550"/>
        <v>0</v>
      </c>
      <c r="AB314" s="36">
        <f t="shared" si="551"/>
        <v>21.936</v>
      </c>
      <c r="AC314" s="35">
        <f t="shared" si="552"/>
        <v>0</v>
      </c>
      <c r="AD314" s="35">
        <f t="shared" si="553"/>
        <v>21.93</v>
      </c>
      <c r="AE314" s="19">
        <f t="shared" si="554"/>
        <v>12</v>
      </c>
      <c r="AF314" s="37">
        <f t="shared" si="600"/>
        <v>263</v>
      </c>
    </row>
    <row r="315" s="2" customFormat="1" ht="14.25" spans="1:32">
      <c r="A315" s="18">
        <v>379</v>
      </c>
      <c r="B315" s="19" t="str">
        <f>VLOOKUP($K315,[1]房源明细!$B:$P,5,FALSE)</f>
        <v>闵方明</v>
      </c>
      <c r="C315" s="19" t="s">
        <v>312</v>
      </c>
      <c r="D315" s="19">
        <f>VLOOKUP($K315,[1]房源明细!$B:$P,11,FALSE)</f>
        <v>2</v>
      </c>
      <c r="E315" s="19">
        <f>VLOOKUP($K315,[1]房源明细!$B:$P,12,FALSE)</f>
        <v>0</v>
      </c>
      <c r="F315" s="19">
        <f>VLOOKUP($K315,[1]房源明细!$B:$P,13,FALSE)</f>
        <v>0</v>
      </c>
      <c r="G315" s="19">
        <f>VLOOKUP($K315,[1]房源明细!$B:$P,14,FALSE)</f>
        <v>2</v>
      </c>
      <c r="H315" s="19">
        <f>VLOOKUP($K315,[1]房源明细!$B:$P,15,FALSE)</f>
        <v>0</v>
      </c>
      <c r="I315" s="28">
        <f>VLOOKUP($K315,[1]房源明细!$B:$P,3,FALSE)</f>
        <v>43045</v>
      </c>
      <c r="J315" s="19"/>
      <c r="K315" s="29" t="s">
        <v>601</v>
      </c>
      <c r="L315" s="19">
        <f>VLOOKUP($K315,[1]房源明细!$B:$P,2,FALSE)</f>
        <v>52.4</v>
      </c>
      <c r="M315" s="19"/>
      <c r="N315" s="19">
        <f t="shared" ref="N315:Q315" si="661">E315*16</f>
        <v>0</v>
      </c>
      <c r="O315" s="19">
        <f t="shared" si="661"/>
        <v>0</v>
      </c>
      <c r="P315" s="19">
        <f t="shared" si="661"/>
        <v>32</v>
      </c>
      <c r="Q315" s="19">
        <f t="shared" si="661"/>
        <v>0</v>
      </c>
      <c r="R315" s="19">
        <f>[1]房源明细!J384</f>
        <v>4.57</v>
      </c>
      <c r="S315" s="19">
        <f t="shared" ref="S315:V315" si="662">IF($L315&gt;N315,N315,$L315)</f>
        <v>0</v>
      </c>
      <c r="T315" s="19">
        <f t="shared" si="662"/>
        <v>0</v>
      </c>
      <c r="U315" s="19">
        <f t="shared" si="662"/>
        <v>32</v>
      </c>
      <c r="V315" s="19">
        <f t="shared" si="662"/>
        <v>0</v>
      </c>
      <c r="W315" s="19">
        <f>VLOOKUP($K315,[1]房源明细!$B:$P,10,FALSE)</f>
        <v>205</v>
      </c>
      <c r="X315" s="19">
        <f>IF(DATEDIF(I315,$X$2,"m")&gt;12,12,DATEDIF(I315,$X$2,"m"))</f>
        <v>12</v>
      </c>
      <c r="Y315" s="19">
        <f t="shared" si="548"/>
        <v>2460</v>
      </c>
      <c r="Z315" s="35">
        <f t="shared" si="549"/>
        <v>0</v>
      </c>
      <c r="AA315" s="35">
        <f t="shared" si="550"/>
        <v>0</v>
      </c>
      <c r="AB315" s="36">
        <f t="shared" si="551"/>
        <v>43.872</v>
      </c>
      <c r="AC315" s="35">
        <f t="shared" si="552"/>
        <v>0</v>
      </c>
      <c r="AD315" s="35">
        <f t="shared" si="553"/>
        <v>43.87</v>
      </c>
      <c r="AE315" s="19">
        <f t="shared" si="554"/>
        <v>12</v>
      </c>
      <c r="AF315" s="37">
        <f t="shared" si="600"/>
        <v>526</v>
      </c>
    </row>
    <row r="316" s="2" customFormat="1" ht="22" customHeight="1" spans="1:32">
      <c r="A316" s="18">
        <v>380</v>
      </c>
      <c r="B316" s="19" t="str">
        <f>VLOOKUP($K316,[1]房源明细!$B:$P,5,FALSE)</f>
        <v>谢金蓉</v>
      </c>
      <c r="C316" s="19" t="s">
        <v>602</v>
      </c>
      <c r="D316" s="19">
        <f>VLOOKUP($K316,[1]房源明细!$B:$P,11,FALSE)</f>
        <v>1</v>
      </c>
      <c r="E316" s="19">
        <f>VLOOKUP($K316,[1]房源明细!$B:$P,12,FALSE)</f>
        <v>0</v>
      </c>
      <c r="F316" s="19">
        <f>VLOOKUP($K316,[1]房源明细!$B:$P,13,FALSE)</f>
        <v>0</v>
      </c>
      <c r="G316" s="19">
        <f>VLOOKUP($K316,[1]房源明细!$B:$P,14,FALSE)</f>
        <v>1</v>
      </c>
      <c r="H316" s="19">
        <f>VLOOKUP($K316,[1]房源明细!$B:$P,15,FALSE)</f>
        <v>0</v>
      </c>
      <c r="I316" s="28">
        <f>VLOOKUP($K316,[1]房源明细!$B:$P,3,FALSE)</f>
        <v>43038</v>
      </c>
      <c r="J316" s="19"/>
      <c r="K316" s="29" t="s">
        <v>603</v>
      </c>
      <c r="L316" s="19">
        <f>VLOOKUP($K316,[1]房源明细!$B:$P,2,FALSE)</f>
        <v>52.4</v>
      </c>
      <c r="M316" s="19"/>
      <c r="N316" s="19">
        <f t="shared" ref="N316:Q316" si="663">E316*16</f>
        <v>0</v>
      </c>
      <c r="O316" s="19">
        <f t="shared" si="663"/>
        <v>0</v>
      </c>
      <c r="P316" s="19">
        <f t="shared" si="663"/>
        <v>16</v>
      </c>
      <c r="Q316" s="19">
        <f t="shared" si="663"/>
        <v>0</v>
      </c>
      <c r="R316" s="19">
        <f>[1]房源明细!J385</f>
        <v>4.57</v>
      </c>
      <c r="S316" s="19">
        <f t="shared" ref="S316:V316" si="664">IF($L316&gt;N316,N316,$L316)</f>
        <v>0</v>
      </c>
      <c r="T316" s="19">
        <f t="shared" si="664"/>
        <v>0</v>
      </c>
      <c r="U316" s="19">
        <f t="shared" si="664"/>
        <v>16</v>
      </c>
      <c r="V316" s="19">
        <f t="shared" si="664"/>
        <v>0</v>
      </c>
      <c r="W316" s="19">
        <f>VLOOKUP($K316,[1]房源明细!$B:$P,10,FALSE)</f>
        <v>205</v>
      </c>
      <c r="X316" s="19">
        <f>IF(DATEDIF(I316,$X$2,"m")&gt;12,12,DATEDIF(I316,$X$2,"m"))</f>
        <v>12</v>
      </c>
      <c r="Y316" s="19">
        <f t="shared" si="548"/>
        <v>2460</v>
      </c>
      <c r="Z316" s="35">
        <f t="shared" si="549"/>
        <v>0</v>
      </c>
      <c r="AA316" s="35">
        <f t="shared" si="550"/>
        <v>0</v>
      </c>
      <c r="AB316" s="36">
        <f t="shared" si="551"/>
        <v>21.936</v>
      </c>
      <c r="AC316" s="35">
        <f t="shared" si="552"/>
        <v>0</v>
      </c>
      <c r="AD316" s="35">
        <f t="shared" si="553"/>
        <v>21.93</v>
      </c>
      <c r="AE316" s="19">
        <f t="shared" si="554"/>
        <v>12</v>
      </c>
      <c r="AF316" s="37">
        <f t="shared" si="600"/>
        <v>263</v>
      </c>
    </row>
    <row r="317" s="2" customFormat="1" ht="14.25" spans="1:32">
      <c r="A317" s="18">
        <v>383</v>
      </c>
      <c r="B317" s="19" t="str">
        <f>VLOOKUP($K317,[1]房源明细!$B:$P,5,FALSE)</f>
        <v>陶巨</v>
      </c>
      <c r="C317" s="19" t="s">
        <v>604</v>
      </c>
      <c r="D317" s="19">
        <f>VLOOKUP($K317,[1]房源明细!$B:$P,11,FALSE)</f>
        <v>1</v>
      </c>
      <c r="E317" s="19">
        <f>VLOOKUP($K317,[1]房源明细!$B:$P,12,FALSE)</f>
        <v>0</v>
      </c>
      <c r="F317" s="19">
        <f>VLOOKUP($K317,[1]房源明细!$B:$P,13,FALSE)</f>
        <v>0</v>
      </c>
      <c r="G317" s="19">
        <f>VLOOKUP($K317,[1]房源明细!$B:$P,14,FALSE)</f>
        <v>1</v>
      </c>
      <c r="H317" s="19">
        <f>VLOOKUP($K317,[1]房源明细!$B:$P,15,FALSE)</f>
        <v>0</v>
      </c>
      <c r="I317" s="28">
        <f>VLOOKUP($K317,[1]房源明细!$B:$P,3,FALSE)</f>
        <v>43040</v>
      </c>
      <c r="J317" s="19"/>
      <c r="K317" s="29" t="s">
        <v>605</v>
      </c>
      <c r="L317" s="19">
        <f>VLOOKUP($K317,[1]房源明细!$B:$P,2,FALSE)</f>
        <v>52.4</v>
      </c>
      <c r="M317" s="19"/>
      <c r="N317" s="19">
        <f t="shared" ref="N317:Q317" si="665">E317*16</f>
        <v>0</v>
      </c>
      <c r="O317" s="19">
        <f t="shared" si="665"/>
        <v>0</v>
      </c>
      <c r="P317" s="19">
        <f t="shared" si="665"/>
        <v>16</v>
      </c>
      <c r="Q317" s="19">
        <f t="shared" si="665"/>
        <v>0</v>
      </c>
      <c r="R317" s="19">
        <f>[1]房源明细!J388</f>
        <v>4.57</v>
      </c>
      <c r="S317" s="19">
        <f t="shared" ref="S317:V317" si="666">IF($L317&gt;N317,N317,$L317)</f>
        <v>0</v>
      </c>
      <c r="T317" s="19">
        <f t="shared" si="666"/>
        <v>0</v>
      </c>
      <c r="U317" s="19">
        <f t="shared" si="666"/>
        <v>16</v>
      </c>
      <c r="V317" s="19">
        <f t="shared" si="666"/>
        <v>0</v>
      </c>
      <c r="W317" s="19">
        <f>VLOOKUP($K317,[1]房源明细!$B:$P,10,FALSE)</f>
        <v>205</v>
      </c>
      <c r="X317" s="19">
        <f>IF(DATEDIF(I317,$X$2,"m")&gt;12,12,DATEDIF(I317,$X$2,"m"))</f>
        <v>12</v>
      </c>
      <c r="Y317" s="19">
        <f t="shared" si="548"/>
        <v>2460</v>
      </c>
      <c r="Z317" s="35">
        <f t="shared" si="549"/>
        <v>0</v>
      </c>
      <c r="AA317" s="35">
        <f t="shared" si="550"/>
        <v>0</v>
      </c>
      <c r="AB317" s="36">
        <f t="shared" si="551"/>
        <v>21.936</v>
      </c>
      <c r="AC317" s="35">
        <f t="shared" si="552"/>
        <v>0</v>
      </c>
      <c r="AD317" s="35">
        <f t="shared" si="553"/>
        <v>21.93</v>
      </c>
      <c r="AE317" s="19">
        <f t="shared" si="554"/>
        <v>12</v>
      </c>
      <c r="AF317" s="37">
        <f t="shared" si="600"/>
        <v>263</v>
      </c>
    </row>
    <row r="318" s="2" customFormat="1" ht="30" customHeight="1" spans="1:32">
      <c r="A318" s="18">
        <v>384</v>
      </c>
      <c r="B318" s="19" t="str">
        <f>VLOOKUP($K318,[1]房源明细!$B:$P,5,FALSE)</f>
        <v>刘惠芬</v>
      </c>
      <c r="C318" s="19" t="s">
        <v>408</v>
      </c>
      <c r="D318" s="19">
        <f>VLOOKUP($K318,[1]房源明细!$B:$P,11,FALSE)</f>
        <v>1</v>
      </c>
      <c r="E318" s="19">
        <f>VLOOKUP($K318,[1]房源明细!$B:$P,12,FALSE)</f>
        <v>1</v>
      </c>
      <c r="F318" s="19">
        <f>VLOOKUP($K318,[1]房源明细!$B:$P,13,FALSE)</f>
        <v>0</v>
      </c>
      <c r="G318" s="19">
        <f>VLOOKUP($K318,[1]房源明细!$B:$P,14,FALSE)</f>
        <v>0</v>
      </c>
      <c r="H318" s="19">
        <f>VLOOKUP($K318,[1]房源明细!$B:$P,15,FALSE)</f>
        <v>0</v>
      </c>
      <c r="I318" s="28">
        <f>VLOOKUP($K318,[1]房源明细!$B:$P,3,FALSE)</f>
        <v>43038</v>
      </c>
      <c r="J318" s="19"/>
      <c r="K318" s="29" t="s">
        <v>606</v>
      </c>
      <c r="L318" s="19">
        <f>VLOOKUP($K318,[1]房源明细!$B:$P,2,FALSE)</f>
        <v>52.4</v>
      </c>
      <c r="M318" s="19"/>
      <c r="N318" s="19">
        <f t="shared" ref="N318:Q318" si="667">E318*16</f>
        <v>16</v>
      </c>
      <c r="O318" s="19">
        <f t="shared" si="667"/>
        <v>0</v>
      </c>
      <c r="P318" s="19">
        <f t="shared" si="667"/>
        <v>0</v>
      </c>
      <c r="Q318" s="19">
        <f t="shared" si="667"/>
        <v>0</v>
      </c>
      <c r="R318" s="19">
        <f>[1]房源明细!J389</f>
        <v>4.57</v>
      </c>
      <c r="S318" s="19">
        <f t="shared" ref="S318:V318" si="668">IF($L318&gt;N318,N318,$L318)</f>
        <v>16</v>
      </c>
      <c r="T318" s="19">
        <f t="shared" si="668"/>
        <v>0</v>
      </c>
      <c r="U318" s="19">
        <f t="shared" si="668"/>
        <v>0</v>
      </c>
      <c r="V318" s="19">
        <f t="shared" si="668"/>
        <v>0</v>
      </c>
      <c r="W318" s="19">
        <f>VLOOKUP($K318,[1]房源明细!$B:$P,10,FALSE)</f>
        <v>205</v>
      </c>
      <c r="X318" s="19">
        <f>IF(DATEDIF(I318,$X$2,"m")&gt;12,12,DATEDIF(I318,$X$2,"m"))</f>
        <v>12</v>
      </c>
      <c r="Y318" s="19">
        <f t="shared" si="548"/>
        <v>2460</v>
      </c>
      <c r="Z318" s="35">
        <f t="shared" si="549"/>
        <v>65.808</v>
      </c>
      <c r="AA318" s="35">
        <f t="shared" si="550"/>
        <v>0</v>
      </c>
      <c r="AB318" s="36">
        <f t="shared" si="551"/>
        <v>0</v>
      </c>
      <c r="AC318" s="35">
        <f t="shared" si="552"/>
        <v>0</v>
      </c>
      <c r="AD318" s="35">
        <f t="shared" si="553"/>
        <v>65.8</v>
      </c>
      <c r="AE318" s="19">
        <f t="shared" si="554"/>
        <v>12</v>
      </c>
      <c r="AF318" s="37">
        <v>701</v>
      </c>
    </row>
    <row r="319" s="2" customFormat="1" ht="14.25" spans="1:32">
      <c r="A319" s="18">
        <v>386</v>
      </c>
      <c r="B319" s="19" t="str">
        <f>VLOOKUP($K319,[1]房源明细!$B:$P,5,FALSE)</f>
        <v>景普生</v>
      </c>
      <c r="C319" s="19" t="s">
        <v>284</v>
      </c>
      <c r="D319" s="19">
        <f>VLOOKUP($K319,[1]房源明细!$B:$P,11,FALSE)</f>
        <v>3</v>
      </c>
      <c r="E319" s="19">
        <f>VLOOKUP($K319,[1]房源明细!$B:$P,12,FALSE)</f>
        <v>0</v>
      </c>
      <c r="F319" s="19">
        <f>VLOOKUP($K319,[1]房源明细!$B:$P,13,FALSE)</f>
        <v>0</v>
      </c>
      <c r="G319" s="19">
        <f>VLOOKUP($K319,[1]房源明细!$B:$P,14,FALSE)</f>
        <v>3</v>
      </c>
      <c r="H319" s="19">
        <f>VLOOKUP($K319,[1]房源明细!$B:$P,15,FALSE)</f>
        <v>0</v>
      </c>
      <c r="I319" s="28">
        <f>VLOOKUP($K319,[1]房源明细!$B:$P,3,FALSE)</f>
        <v>43105</v>
      </c>
      <c r="J319" s="19"/>
      <c r="K319" s="29" t="s">
        <v>607</v>
      </c>
      <c r="L319" s="19">
        <f>VLOOKUP($K319,[1]房源明细!$B:$P,2,FALSE)</f>
        <v>57.31</v>
      </c>
      <c r="M319" s="19"/>
      <c r="N319" s="19">
        <f t="shared" ref="N319:Q319" si="669">E319*16</f>
        <v>0</v>
      </c>
      <c r="O319" s="19">
        <f t="shared" si="669"/>
        <v>0</v>
      </c>
      <c r="P319" s="19">
        <f t="shared" si="669"/>
        <v>48</v>
      </c>
      <c r="Q319" s="19">
        <f t="shared" si="669"/>
        <v>0</v>
      </c>
      <c r="R319" s="19">
        <f>[1]房源明细!J391</f>
        <v>4.57</v>
      </c>
      <c r="S319" s="19">
        <f t="shared" ref="S319:V319" si="670">IF($L319&gt;N319,N319,$L319)</f>
        <v>0</v>
      </c>
      <c r="T319" s="19">
        <f t="shared" si="670"/>
        <v>0</v>
      </c>
      <c r="U319" s="19">
        <f t="shared" si="670"/>
        <v>48</v>
      </c>
      <c r="V319" s="19">
        <f t="shared" si="670"/>
        <v>0</v>
      </c>
      <c r="W319" s="19">
        <f>VLOOKUP($K319,[1]房源明细!$B:$P,10,FALSE)</f>
        <v>218</v>
      </c>
      <c r="X319" s="19">
        <f>IF(DATEDIF(I319,$X$2,"m")&gt;12,12,DATEDIF(I319,$X$2,"m"))</f>
        <v>12</v>
      </c>
      <c r="Y319" s="19">
        <f t="shared" si="548"/>
        <v>2616</v>
      </c>
      <c r="Z319" s="35">
        <f t="shared" si="549"/>
        <v>0</v>
      </c>
      <c r="AA319" s="35">
        <f t="shared" si="550"/>
        <v>0</v>
      </c>
      <c r="AB319" s="36">
        <f t="shared" si="551"/>
        <v>65.808</v>
      </c>
      <c r="AC319" s="35">
        <f t="shared" si="552"/>
        <v>0</v>
      </c>
      <c r="AD319" s="35">
        <f t="shared" si="553"/>
        <v>65.8</v>
      </c>
      <c r="AE319" s="19">
        <f t="shared" si="554"/>
        <v>12</v>
      </c>
      <c r="AF319" s="37">
        <f t="shared" ref="AF319:AF382" si="671">IF(AD319*AE319&gt;Y319,Y319,TRUNC(AD319*AE319,0))</f>
        <v>789</v>
      </c>
    </row>
    <row r="320" s="2" customFormat="1" ht="14.25" spans="1:32">
      <c r="A320" s="18">
        <v>389</v>
      </c>
      <c r="B320" s="19" t="str">
        <f>VLOOKUP($K320,[1]房源明细!$B:$P,5,FALSE)</f>
        <v>张保成</v>
      </c>
      <c r="C320" s="19" t="s">
        <v>608</v>
      </c>
      <c r="D320" s="19">
        <f>VLOOKUP($K320,[1]房源明细!$B:$P,11,FALSE)</f>
        <v>3</v>
      </c>
      <c r="E320" s="19">
        <f>VLOOKUP($K320,[1]房源明细!$B:$P,12,FALSE)</f>
        <v>0</v>
      </c>
      <c r="F320" s="19">
        <f>VLOOKUP($K320,[1]房源明细!$B:$P,13,FALSE)</f>
        <v>0</v>
      </c>
      <c r="G320" s="19">
        <f>VLOOKUP($K320,[1]房源明细!$B:$P,14,FALSE)</f>
        <v>3</v>
      </c>
      <c r="H320" s="19">
        <f>VLOOKUP($K320,[1]房源明细!$B:$P,15,FALSE)</f>
        <v>0</v>
      </c>
      <c r="I320" s="28">
        <f>VLOOKUP($K320,[1]房源明细!$B:$P,3,FALSE)</f>
        <v>43363</v>
      </c>
      <c r="J320" s="19"/>
      <c r="K320" s="29" t="s">
        <v>609</v>
      </c>
      <c r="L320" s="19">
        <f>VLOOKUP($K320,[1]房源明细!$B:$P,2,FALSE)</f>
        <v>58.65</v>
      </c>
      <c r="M320" s="19"/>
      <c r="N320" s="19">
        <f t="shared" ref="N320:Q320" si="672">E320*16</f>
        <v>0</v>
      </c>
      <c r="O320" s="19">
        <f t="shared" si="672"/>
        <v>0</v>
      </c>
      <c r="P320" s="19">
        <f t="shared" si="672"/>
        <v>48</v>
      </c>
      <c r="Q320" s="19">
        <f t="shared" si="672"/>
        <v>0</v>
      </c>
      <c r="R320" s="19">
        <f>[1]房源明细!J394</f>
        <v>4.57</v>
      </c>
      <c r="S320" s="19">
        <f t="shared" ref="S320:V320" si="673">IF($L320&gt;N320,N320,$L320)</f>
        <v>0</v>
      </c>
      <c r="T320" s="19">
        <f t="shared" si="673"/>
        <v>0</v>
      </c>
      <c r="U320" s="19">
        <f t="shared" si="673"/>
        <v>48</v>
      </c>
      <c r="V320" s="19">
        <f t="shared" si="673"/>
        <v>0</v>
      </c>
      <c r="W320" s="19">
        <f>VLOOKUP($K320,[1]房源明细!$B:$P,10,FALSE)</f>
        <v>223</v>
      </c>
      <c r="X320" s="19">
        <f>IF(DATEDIF(I320,$X$2,"m")&gt;12,12,DATEDIF(I320,$X$2,"m"))</f>
        <v>12</v>
      </c>
      <c r="Y320" s="19">
        <f t="shared" si="548"/>
        <v>2676</v>
      </c>
      <c r="Z320" s="35">
        <f t="shared" si="549"/>
        <v>0</v>
      </c>
      <c r="AA320" s="35">
        <f t="shared" si="550"/>
        <v>0</v>
      </c>
      <c r="AB320" s="36">
        <f t="shared" si="551"/>
        <v>65.808</v>
      </c>
      <c r="AC320" s="35">
        <f t="shared" si="552"/>
        <v>0</v>
      </c>
      <c r="AD320" s="35">
        <f t="shared" si="553"/>
        <v>65.8</v>
      </c>
      <c r="AE320" s="19">
        <f t="shared" si="554"/>
        <v>12</v>
      </c>
      <c r="AF320" s="37">
        <f t="shared" si="671"/>
        <v>789</v>
      </c>
    </row>
    <row r="321" s="2" customFormat="1" ht="14.25" spans="1:32">
      <c r="A321" s="18">
        <v>393</v>
      </c>
      <c r="B321" s="19" t="str">
        <f>VLOOKUP($K321,[1]房源明细!$B:$P,5,FALSE)</f>
        <v>张桂英</v>
      </c>
      <c r="C321" s="19" t="s">
        <v>610</v>
      </c>
      <c r="D321" s="19">
        <f>VLOOKUP($K321,[1]房源明细!$B:$P,11,FALSE)</f>
        <v>2</v>
      </c>
      <c r="E321" s="19">
        <f>VLOOKUP($K321,[1]房源明细!$B:$P,12,FALSE)</f>
        <v>0</v>
      </c>
      <c r="F321" s="19">
        <f>VLOOKUP($K321,[1]房源明细!$B:$P,13,FALSE)</f>
        <v>0</v>
      </c>
      <c r="G321" s="19">
        <f>VLOOKUP($K321,[1]房源明细!$B:$P,14,FALSE)</f>
        <v>2</v>
      </c>
      <c r="H321" s="19">
        <f>VLOOKUP($K321,[1]房源明细!$B:$P,15,FALSE)</f>
        <v>0</v>
      </c>
      <c r="I321" s="28">
        <f>VLOOKUP($K321,[1]房源明细!$B:$P,3,FALSE)</f>
        <v>43372</v>
      </c>
      <c r="J321" s="19"/>
      <c r="K321" s="29" t="s">
        <v>611</v>
      </c>
      <c r="L321" s="19">
        <f>VLOOKUP($K321,[1]房源明细!$B:$P,2,FALSE)</f>
        <v>58.65</v>
      </c>
      <c r="M321" s="19"/>
      <c r="N321" s="19">
        <f t="shared" ref="N321:Q321" si="674">E321*16</f>
        <v>0</v>
      </c>
      <c r="O321" s="19">
        <f t="shared" si="674"/>
        <v>0</v>
      </c>
      <c r="P321" s="19">
        <f t="shared" si="674"/>
        <v>32</v>
      </c>
      <c r="Q321" s="19">
        <f t="shared" si="674"/>
        <v>0</v>
      </c>
      <c r="R321" s="19">
        <f>[1]房源明细!J398</f>
        <v>4.57</v>
      </c>
      <c r="S321" s="19">
        <f t="shared" ref="S321:V321" si="675">IF($L321&gt;N321,N321,$L321)</f>
        <v>0</v>
      </c>
      <c r="T321" s="19">
        <f t="shared" si="675"/>
        <v>0</v>
      </c>
      <c r="U321" s="19">
        <f t="shared" si="675"/>
        <v>32</v>
      </c>
      <c r="V321" s="19">
        <f t="shared" si="675"/>
        <v>0</v>
      </c>
      <c r="W321" s="19">
        <f>VLOOKUP($K321,[1]房源明细!$B:$P,10,FALSE)</f>
        <v>225</v>
      </c>
      <c r="X321" s="19">
        <f>IF(DATEDIF(I321,$X$2,"m")&gt;12,12,DATEDIF(I321,$X$2,"m"))</f>
        <v>12</v>
      </c>
      <c r="Y321" s="19">
        <f t="shared" si="548"/>
        <v>2700</v>
      </c>
      <c r="Z321" s="35">
        <f t="shared" si="549"/>
        <v>0</v>
      </c>
      <c r="AA321" s="35">
        <f t="shared" si="550"/>
        <v>0</v>
      </c>
      <c r="AB321" s="36">
        <f t="shared" si="551"/>
        <v>43.872</v>
      </c>
      <c r="AC321" s="35">
        <f t="shared" si="552"/>
        <v>0</v>
      </c>
      <c r="AD321" s="35">
        <f t="shared" si="553"/>
        <v>43.87</v>
      </c>
      <c r="AE321" s="19">
        <f t="shared" si="554"/>
        <v>12</v>
      </c>
      <c r="AF321" s="37">
        <f t="shared" si="671"/>
        <v>526</v>
      </c>
    </row>
    <row r="322" s="2" customFormat="1" ht="14.25" spans="1:32">
      <c r="A322" s="18">
        <v>394</v>
      </c>
      <c r="B322" s="19" t="str">
        <f>VLOOKUP($K322,[1]房源明细!$B:$P,5,FALSE)</f>
        <v>甘晓军</v>
      </c>
      <c r="C322" s="19" t="s">
        <v>612</v>
      </c>
      <c r="D322" s="19">
        <f>VLOOKUP($K322,[1]房源明细!$B:$P,11,FALSE)</f>
        <v>2</v>
      </c>
      <c r="E322" s="19">
        <f>VLOOKUP($K322,[1]房源明细!$B:$P,12,FALSE)</f>
        <v>0</v>
      </c>
      <c r="F322" s="19">
        <f>VLOOKUP($K322,[1]房源明细!$B:$P,13,FALSE)</f>
        <v>0</v>
      </c>
      <c r="G322" s="19">
        <f>VLOOKUP($K322,[1]房源明细!$B:$P,14,FALSE)</f>
        <v>2</v>
      </c>
      <c r="H322" s="19">
        <f>VLOOKUP($K322,[1]房源明细!$B:$P,15,FALSE)</f>
        <v>0</v>
      </c>
      <c r="I322" s="28">
        <f>VLOOKUP($K322,[1]房源明细!$B:$P,3,FALSE)</f>
        <v>43102</v>
      </c>
      <c r="J322" s="19"/>
      <c r="K322" s="29" t="s">
        <v>613</v>
      </c>
      <c r="L322" s="19">
        <f>VLOOKUP($K322,[1]房源明细!$B:$P,2,FALSE)</f>
        <v>57.31</v>
      </c>
      <c r="M322" s="19"/>
      <c r="N322" s="19">
        <f t="shared" ref="N322:Q322" si="676">E322*16</f>
        <v>0</v>
      </c>
      <c r="O322" s="19">
        <f t="shared" si="676"/>
        <v>0</v>
      </c>
      <c r="P322" s="19">
        <f t="shared" si="676"/>
        <v>32</v>
      </c>
      <c r="Q322" s="19">
        <f t="shared" si="676"/>
        <v>0</v>
      </c>
      <c r="R322" s="19">
        <f>[1]房源明细!J399</f>
        <v>4.57</v>
      </c>
      <c r="S322" s="19">
        <f t="shared" ref="S322:V322" si="677">IF($L322&gt;N322,N322,$L322)</f>
        <v>0</v>
      </c>
      <c r="T322" s="19">
        <f t="shared" si="677"/>
        <v>0</v>
      </c>
      <c r="U322" s="19">
        <f t="shared" si="677"/>
        <v>32</v>
      </c>
      <c r="V322" s="19">
        <f t="shared" si="677"/>
        <v>0</v>
      </c>
      <c r="W322" s="19">
        <f>VLOOKUP($K322,[1]房源明细!$B:$P,10,FALSE)</f>
        <v>224</v>
      </c>
      <c r="X322" s="19">
        <f>IF(DATEDIF(I322,$X$2,"m")&gt;12,12,DATEDIF(I322,$X$2,"m"))</f>
        <v>12</v>
      </c>
      <c r="Y322" s="19">
        <f t="shared" si="548"/>
        <v>2688</v>
      </c>
      <c r="Z322" s="35">
        <f t="shared" si="549"/>
        <v>0</v>
      </c>
      <c r="AA322" s="35">
        <f t="shared" si="550"/>
        <v>0</v>
      </c>
      <c r="AB322" s="36">
        <f t="shared" si="551"/>
        <v>43.872</v>
      </c>
      <c r="AC322" s="35">
        <f t="shared" si="552"/>
        <v>0</v>
      </c>
      <c r="AD322" s="35">
        <f t="shared" si="553"/>
        <v>43.87</v>
      </c>
      <c r="AE322" s="19">
        <f t="shared" si="554"/>
        <v>12</v>
      </c>
      <c r="AF322" s="37">
        <f t="shared" si="671"/>
        <v>526</v>
      </c>
    </row>
    <row r="323" s="2" customFormat="1" ht="14.25" spans="1:32">
      <c r="A323" s="18">
        <v>397</v>
      </c>
      <c r="B323" s="19" t="str">
        <f>VLOOKUP($K323,[1]房源明细!$B:$P,5,FALSE)</f>
        <v>李建斌</v>
      </c>
      <c r="C323" s="19" t="s">
        <v>355</v>
      </c>
      <c r="D323" s="19">
        <f>VLOOKUP($K323,[1]房源明细!$B:$P,11,FALSE)</f>
        <v>1</v>
      </c>
      <c r="E323" s="19">
        <f>VLOOKUP($K323,[1]房源明细!$B:$P,12,FALSE)</f>
        <v>0</v>
      </c>
      <c r="F323" s="19">
        <f>VLOOKUP($K323,[1]房源明细!$B:$P,13,FALSE)</f>
        <v>0</v>
      </c>
      <c r="G323" s="19">
        <f>VLOOKUP($K323,[1]房源明细!$B:$P,14,FALSE)</f>
        <v>1</v>
      </c>
      <c r="H323" s="19">
        <f>VLOOKUP($K323,[1]房源明细!$B:$P,15,FALSE)</f>
        <v>0</v>
      </c>
      <c r="I323" s="28">
        <f>VLOOKUP($K323,[1]房源明细!$B:$P,3,FALSE)</f>
        <v>43369</v>
      </c>
      <c r="J323" s="19"/>
      <c r="K323" s="29" t="s">
        <v>614</v>
      </c>
      <c r="L323" s="19">
        <f>VLOOKUP($K323,[1]房源明细!$B:$P,2,FALSE)</f>
        <v>58.65</v>
      </c>
      <c r="M323" s="19"/>
      <c r="N323" s="19">
        <f t="shared" ref="N323:Q323" si="678">E323*16</f>
        <v>0</v>
      </c>
      <c r="O323" s="19">
        <f t="shared" si="678"/>
        <v>0</v>
      </c>
      <c r="P323" s="19">
        <f t="shared" si="678"/>
        <v>16</v>
      </c>
      <c r="Q323" s="19">
        <f t="shared" si="678"/>
        <v>0</v>
      </c>
      <c r="R323" s="19">
        <f>[1]房源明细!J402</f>
        <v>4.57</v>
      </c>
      <c r="S323" s="19">
        <f t="shared" ref="S323:V323" si="679">IF($L323&gt;N323,N323,$L323)</f>
        <v>0</v>
      </c>
      <c r="T323" s="19">
        <f t="shared" si="679"/>
        <v>0</v>
      </c>
      <c r="U323" s="19">
        <f t="shared" si="679"/>
        <v>16</v>
      </c>
      <c r="V323" s="19">
        <f t="shared" si="679"/>
        <v>0</v>
      </c>
      <c r="W323" s="19">
        <f>VLOOKUP($K323,[1]房源明细!$B:$P,10,FALSE)</f>
        <v>229</v>
      </c>
      <c r="X323" s="19">
        <f>IF(DATEDIF(I323,$X$2,"m")&gt;12,12,DATEDIF(I323,$X$2,"m"))</f>
        <v>12</v>
      </c>
      <c r="Y323" s="19">
        <f t="shared" si="548"/>
        <v>2748</v>
      </c>
      <c r="Z323" s="35">
        <f t="shared" si="549"/>
        <v>0</v>
      </c>
      <c r="AA323" s="35">
        <f t="shared" si="550"/>
        <v>0</v>
      </c>
      <c r="AB323" s="36">
        <f t="shared" si="551"/>
        <v>21.936</v>
      </c>
      <c r="AC323" s="35">
        <f t="shared" si="552"/>
        <v>0</v>
      </c>
      <c r="AD323" s="35">
        <f t="shared" si="553"/>
        <v>21.93</v>
      </c>
      <c r="AE323" s="19">
        <f t="shared" si="554"/>
        <v>12</v>
      </c>
      <c r="AF323" s="37">
        <f t="shared" si="671"/>
        <v>263</v>
      </c>
    </row>
    <row r="324" s="2" customFormat="1" ht="35" customHeight="1" spans="1:32">
      <c r="A324" s="18">
        <v>398</v>
      </c>
      <c r="B324" s="19" t="str">
        <f>VLOOKUP($K324,[1]房源明细!$B:$P,5,FALSE)</f>
        <v>康桐祥</v>
      </c>
      <c r="C324" s="19" t="s">
        <v>615</v>
      </c>
      <c r="D324" s="19">
        <f>VLOOKUP($K324,[1]房源明细!$B:$P,11,FALSE)</f>
        <v>2</v>
      </c>
      <c r="E324" s="19">
        <f>VLOOKUP($K324,[1]房源明细!$B:$P,12,FALSE)</f>
        <v>0</v>
      </c>
      <c r="F324" s="19">
        <f>VLOOKUP($K324,[1]房源明细!$B:$P,13,FALSE)</f>
        <v>0</v>
      </c>
      <c r="G324" s="19">
        <f>VLOOKUP($K324,[1]房源明细!$B:$P,14,FALSE)</f>
        <v>2</v>
      </c>
      <c r="H324" s="19">
        <f>VLOOKUP($K324,[1]房源明细!$B:$P,15,FALSE)</f>
        <v>0</v>
      </c>
      <c r="I324" s="28">
        <f>VLOOKUP($K324,[1]房源明细!$B:$P,3,FALSE)</f>
        <v>43369</v>
      </c>
      <c r="J324" s="19"/>
      <c r="K324" s="29" t="s">
        <v>616</v>
      </c>
      <c r="L324" s="19">
        <f>VLOOKUP($K324,[1]房源明细!$B:$P,2,FALSE)</f>
        <v>57.31</v>
      </c>
      <c r="M324" s="19"/>
      <c r="N324" s="19">
        <f t="shared" ref="N324:Q324" si="680">E324*16</f>
        <v>0</v>
      </c>
      <c r="O324" s="19">
        <f t="shared" si="680"/>
        <v>0</v>
      </c>
      <c r="P324" s="19">
        <f t="shared" si="680"/>
        <v>32</v>
      </c>
      <c r="Q324" s="19">
        <f t="shared" si="680"/>
        <v>0</v>
      </c>
      <c r="R324" s="19">
        <f>[1]房源明细!J403</f>
        <v>4.57</v>
      </c>
      <c r="S324" s="19">
        <f t="shared" ref="S324:V324" si="681">IF($L324&gt;N324,N324,$L324)</f>
        <v>0</v>
      </c>
      <c r="T324" s="19">
        <f t="shared" si="681"/>
        <v>0</v>
      </c>
      <c r="U324" s="19">
        <f t="shared" si="681"/>
        <v>32</v>
      </c>
      <c r="V324" s="19">
        <f t="shared" si="681"/>
        <v>0</v>
      </c>
      <c r="W324" s="19">
        <f>VLOOKUP($K324,[1]房源明细!$B:$P,10,FALSE)</f>
        <v>224</v>
      </c>
      <c r="X324" s="19">
        <f>IF(DATEDIF(I324,$X$2,"m")&gt;12,12,DATEDIF(I324,$X$2,"m"))</f>
        <v>12</v>
      </c>
      <c r="Y324" s="19">
        <f t="shared" si="548"/>
        <v>2688</v>
      </c>
      <c r="Z324" s="35">
        <f t="shared" si="549"/>
        <v>0</v>
      </c>
      <c r="AA324" s="35">
        <f t="shared" si="550"/>
        <v>0</v>
      </c>
      <c r="AB324" s="36">
        <f t="shared" si="551"/>
        <v>43.872</v>
      </c>
      <c r="AC324" s="35">
        <f t="shared" si="552"/>
        <v>0</v>
      </c>
      <c r="AD324" s="35">
        <f t="shared" si="553"/>
        <v>43.87</v>
      </c>
      <c r="AE324" s="19">
        <f t="shared" si="554"/>
        <v>12</v>
      </c>
      <c r="AF324" s="37">
        <f t="shared" si="671"/>
        <v>526</v>
      </c>
    </row>
    <row r="325" s="2" customFormat="1" ht="14.25" spans="1:32">
      <c r="A325" s="18">
        <v>401</v>
      </c>
      <c r="B325" s="19" t="str">
        <f>VLOOKUP($K325,[1]房源明细!$B:$P,5,FALSE)</f>
        <v>董菁</v>
      </c>
      <c r="C325" s="19" t="s">
        <v>617</v>
      </c>
      <c r="D325" s="19">
        <v>2</v>
      </c>
      <c r="E325" s="19">
        <f>VLOOKUP($K325,[1]房源明细!$B:$P,12,FALSE)</f>
        <v>0</v>
      </c>
      <c r="F325" s="19">
        <f>VLOOKUP($K325,[1]房源明细!$B:$P,13,FALSE)</f>
        <v>0</v>
      </c>
      <c r="G325" s="19">
        <v>2</v>
      </c>
      <c r="H325" s="19">
        <f>VLOOKUP($K325,[1]房源明细!$B:$P,15,FALSE)</f>
        <v>0</v>
      </c>
      <c r="I325" s="28">
        <f>VLOOKUP($K325,[1]房源明细!$B:$P,3,FALSE)</f>
        <v>43109</v>
      </c>
      <c r="J325" s="19"/>
      <c r="K325" s="29" t="s">
        <v>618</v>
      </c>
      <c r="L325" s="19">
        <f>VLOOKUP($K325,[1]房源明细!$B:$P,2,FALSE)</f>
        <v>58.65</v>
      </c>
      <c r="M325" s="19"/>
      <c r="N325" s="19">
        <f t="shared" ref="N325:Q325" si="682">E325*16</f>
        <v>0</v>
      </c>
      <c r="O325" s="19">
        <f t="shared" si="682"/>
        <v>0</v>
      </c>
      <c r="P325" s="19">
        <f t="shared" si="682"/>
        <v>32</v>
      </c>
      <c r="Q325" s="19">
        <f t="shared" si="682"/>
        <v>0</v>
      </c>
      <c r="R325" s="19">
        <f>[1]房源明细!J406</f>
        <v>4.57</v>
      </c>
      <c r="S325" s="19">
        <f t="shared" ref="S325:V325" si="683">IF($L325&gt;N325,N325,$L325)</f>
        <v>0</v>
      </c>
      <c r="T325" s="19">
        <f t="shared" si="683"/>
        <v>0</v>
      </c>
      <c r="U325" s="19">
        <f t="shared" si="683"/>
        <v>32</v>
      </c>
      <c r="V325" s="19">
        <f t="shared" si="683"/>
        <v>0</v>
      </c>
      <c r="W325" s="19">
        <f>VLOOKUP($K325,[1]房源明细!$B:$P,10,FALSE)</f>
        <v>229</v>
      </c>
      <c r="X325" s="19">
        <f>IF(DATEDIF(I325,$X$2,"m")&gt;12,12,DATEDIF(I325,$X$2,"m"))</f>
        <v>12</v>
      </c>
      <c r="Y325" s="19">
        <f t="shared" si="548"/>
        <v>2748</v>
      </c>
      <c r="Z325" s="35">
        <f t="shared" si="549"/>
        <v>0</v>
      </c>
      <c r="AA325" s="35">
        <f t="shared" si="550"/>
        <v>0</v>
      </c>
      <c r="AB325" s="36">
        <f t="shared" si="551"/>
        <v>43.872</v>
      </c>
      <c r="AC325" s="35">
        <f t="shared" si="552"/>
        <v>0</v>
      </c>
      <c r="AD325" s="35">
        <f t="shared" si="553"/>
        <v>43.87</v>
      </c>
      <c r="AE325" s="19">
        <f t="shared" si="554"/>
        <v>12</v>
      </c>
      <c r="AF325" s="37">
        <f t="shared" si="671"/>
        <v>526</v>
      </c>
    </row>
    <row r="326" s="2" customFormat="1" ht="36" customHeight="1" spans="1:32">
      <c r="A326" s="18">
        <v>402</v>
      </c>
      <c r="B326" s="19" t="str">
        <f>VLOOKUP($K326,[1]房源明细!$B:$P,5,FALSE)</f>
        <v>张军</v>
      </c>
      <c r="C326" s="19" t="s">
        <v>619</v>
      </c>
      <c r="D326" s="19">
        <f>VLOOKUP($K326,[1]房源明细!$B:$P,11,FALSE)</f>
        <v>3</v>
      </c>
      <c r="E326" s="19">
        <f>VLOOKUP($K326,[1]房源明细!$B:$P,12,FALSE)</f>
        <v>0</v>
      </c>
      <c r="F326" s="19">
        <f>VLOOKUP($K326,[1]房源明细!$B:$P,13,FALSE)</f>
        <v>0</v>
      </c>
      <c r="G326" s="19">
        <f>VLOOKUP($K326,[1]房源明细!$B:$P,14,FALSE)</f>
        <v>3</v>
      </c>
      <c r="H326" s="19">
        <f>VLOOKUP($K326,[1]房源明细!$B:$P,15,FALSE)</f>
        <v>0</v>
      </c>
      <c r="I326" s="28">
        <f>VLOOKUP($K326,[1]房源明细!$B:$P,3,FALSE)</f>
        <v>43111</v>
      </c>
      <c r="J326" s="19"/>
      <c r="K326" s="29" t="s">
        <v>620</v>
      </c>
      <c r="L326" s="19">
        <f>VLOOKUP($K326,[1]房源明细!$B:$P,2,FALSE)</f>
        <v>57.31</v>
      </c>
      <c r="M326" s="19"/>
      <c r="N326" s="19">
        <f t="shared" ref="N326:Q326" si="684">E326*16</f>
        <v>0</v>
      </c>
      <c r="O326" s="19">
        <f t="shared" si="684"/>
        <v>0</v>
      </c>
      <c r="P326" s="19">
        <f t="shared" si="684"/>
        <v>48</v>
      </c>
      <c r="Q326" s="19">
        <f t="shared" si="684"/>
        <v>0</v>
      </c>
      <c r="R326" s="19">
        <f>[1]房源明细!J407</f>
        <v>4.57</v>
      </c>
      <c r="S326" s="19">
        <f t="shared" ref="S326:V326" si="685">IF($L326&gt;N326,N326,$L326)</f>
        <v>0</v>
      </c>
      <c r="T326" s="19">
        <f t="shared" si="685"/>
        <v>0</v>
      </c>
      <c r="U326" s="19">
        <f t="shared" si="685"/>
        <v>48</v>
      </c>
      <c r="V326" s="19">
        <f t="shared" si="685"/>
        <v>0</v>
      </c>
      <c r="W326" s="19">
        <f>VLOOKUP($K326,[1]房源明细!$B:$P,10,FALSE)</f>
        <v>224</v>
      </c>
      <c r="X326" s="19">
        <f>IF(DATEDIF(I326,$X$2,"m")&gt;12,12,DATEDIF(I326,$X$2,"m"))</f>
        <v>12</v>
      </c>
      <c r="Y326" s="19">
        <f t="shared" ref="Y326:Y389" si="686">W326*X326</f>
        <v>2688</v>
      </c>
      <c r="Z326" s="35">
        <f t="shared" ref="Z326:Z389" si="687">S326*R326*0.9</f>
        <v>0</v>
      </c>
      <c r="AA326" s="35">
        <f t="shared" ref="AA326:AA389" si="688">T326*R326*0.8</f>
        <v>0</v>
      </c>
      <c r="AB326" s="36">
        <f t="shared" ref="AB326:AB389" si="689">U326*R326*0.3</f>
        <v>65.808</v>
      </c>
      <c r="AC326" s="35">
        <f t="shared" ref="AC326:AC389" si="690">R326*V326*0.4</f>
        <v>0</v>
      </c>
      <c r="AD326" s="35">
        <f t="shared" ref="AD326:AD389" si="691">TRUNC(Z326+AA326+AB326+AC326,2)</f>
        <v>65.8</v>
      </c>
      <c r="AE326" s="19">
        <f t="shared" ref="AE326:AE389" si="692">X326</f>
        <v>12</v>
      </c>
      <c r="AF326" s="37">
        <f t="shared" si="671"/>
        <v>789</v>
      </c>
    </row>
    <row r="327" s="2" customFormat="1" ht="14.25" spans="1:32">
      <c r="A327" s="18">
        <v>405</v>
      </c>
      <c r="B327" s="19" t="str">
        <f>VLOOKUP($K327,[1]房源明细!$B:$P,5,FALSE)</f>
        <v>雷福荣</v>
      </c>
      <c r="C327" s="19" t="s">
        <v>621</v>
      </c>
      <c r="D327" s="19">
        <f>VLOOKUP($K327,[1]房源明细!$B:$P,11,FALSE)</f>
        <v>2</v>
      </c>
      <c r="E327" s="19">
        <f>VLOOKUP($K327,[1]房源明细!$B:$P,12,FALSE)</f>
        <v>0</v>
      </c>
      <c r="F327" s="19">
        <f>VLOOKUP($K327,[1]房源明细!$B:$P,13,FALSE)</f>
        <v>0</v>
      </c>
      <c r="G327" s="19">
        <f>VLOOKUP($K327,[1]房源明细!$B:$P,14,FALSE)</f>
        <v>2</v>
      </c>
      <c r="H327" s="19">
        <f>VLOOKUP($K327,[1]房源明细!$B:$P,15,FALSE)</f>
        <v>0</v>
      </c>
      <c r="I327" s="28">
        <f>VLOOKUP($K327,[1]房源明细!$B:$P,3,FALSE)</f>
        <v>43098</v>
      </c>
      <c r="J327" s="19"/>
      <c r="K327" s="29" t="s">
        <v>622</v>
      </c>
      <c r="L327" s="19">
        <f>VLOOKUP($K327,[1]房源明细!$B:$P,2,FALSE)</f>
        <v>58.65</v>
      </c>
      <c r="M327" s="19"/>
      <c r="N327" s="19">
        <f t="shared" ref="N327:Q327" si="693">E327*16</f>
        <v>0</v>
      </c>
      <c r="O327" s="19">
        <f t="shared" si="693"/>
        <v>0</v>
      </c>
      <c r="P327" s="19">
        <f t="shared" si="693"/>
        <v>32</v>
      </c>
      <c r="Q327" s="19">
        <f t="shared" si="693"/>
        <v>0</v>
      </c>
      <c r="R327" s="19">
        <f>[1]房源明细!J410</f>
        <v>4.57</v>
      </c>
      <c r="S327" s="19">
        <f t="shared" ref="S327:V327" si="694">IF($L327&gt;N327,N327,$L327)</f>
        <v>0</v>
      </c>
      <c r="T327" s="19">
        <f t="shared" si="694"/>
        <v>0</v>
      </c>
      <c r="U327" s="19">
        <f t="shared" si="694"/>
        <v>32</v>
      </c>
      <c r="V327" s="19">
        <f t="shared" si="694"/>
        <v>0</v>
      </c>
      <c r="W327" s="19">
        <f>VLOOKUP($K327,[1]房源明细!$B:$P,10,FALSE)</f>
        <v>229</v>
      </c>
      <c r="X327" s="19">
        <f>IF(DATEDIF(I327,$X$2,"m")&gt;12,12,DATEDIF(I327,$X$2,"m"))</f>
        <v>12</v>
      </c>
      <c r="Y327" s="19">
        <f t="shared" si="686"/>
        <v>2748</v>
      </c>
      <c r="Z327" s="35">
        <f t="shared" si="687"/>
        <v>0</v>
      </c>
      <c r="AA327" s="35">
        <f t="shared" si="688"/>
        <v>0</v>
      </c>
      <c r="AB327" s="36">
        <f t="shared" si="689"/>
        <v>43.872</v>
      </c>
      <c r="AC327" s="35">
        <f t="shared" si="690"/>
        <v>0</v>
      </c>
      <c r="AD327" s="35">
        <f t="shared" si="691"/>
        <v>43.87</v>
      </c>
      <c r="AE327" s="19">
        <f t="shared" si="692"/>
        <v>12</v>
      </c>
      <c r="AF327" s="37">
        <f t="shared" si="671"/>
        <v>526</v>
      </c>
    </row>
    <row r="328" s="2" customFormat="1" ht="66" customHeight="1" spans="1:32">
      <c r="A328" s="18">
        <v>406</v>
      </c>
      <c r="B328" s="19" t="str">
        <f>VLOOKUP($K328,[1]房源明细!$B:$P,5,FALSE)</f>
        <v>程家林</v>
      </c>
      <c r="C328" s="19" t="s">
        <v>619</v>
      </c>
      <c r="D328" s="19">
        <f>VLOOKUP($K328,[1]房源明细!$B:$P,11,FALSE)</f>
        <v>2</v>
      </c>
      <c r="E328" s="19">
        <f>VLOOKUP($K328,[1]房源明细!$B:$P,12,FALSE)</f>
        <v>1</v>
      </c>
      <c r="F328" s="19">
        <f>VLOOKUP($K328,[1]房源明细!$B:$P,13,FALSE)</f>
        <v>0</v>
      </c>
      <c r="G328" s="19">
        <f>VLOOKUP($K328,[1]房源明细!$B:$P,14,FALSE)</f>
        <v>0</v>
      </c>
      <c r="H328" s="19">
        <f>VLOOKUP($K328,[1]房源明细!$B:$P,15,FALSE)</f>
        <v>0</v>
      </c>
      <c r="I328" s="28">
        <f>VLOOKUP($K328,[1]房源明细!$B:$P,3,FALSE)</f>
        <v>43105</v>
      </c>
      <c r="J328" s="19"/>
      <c r="K328" s="29" t="s">
        <v>623</v>
      </c>
      <c r="L328" s="19">
        <f>VLOOKUP($K328,[1]房源明细!$B:$P,2,FALSE)</f>
        <v>57.31</v>
      </c>
      <c r="M328" s="19"/>
      <c r="N328" s="19">
        <f t="shared" ref="N328:Q328" si="695">E328*16</f>
        <v>16</v>
      </c>
      <c r="O328" s="19">
        <f t="shared" si="695"/>
        <v>0</v>
      </c>
      <c r="P328" s="19">
        <f t="shared" si="695"/>
        <v>0</v>
      </c>
      <c r="Q328" s="19">
        <f t="shared" si="695"/>
        <v>0</v>
      </c>
      <c r="R328" s="19">
        <f>[1]房源明细!J411</f>
        <v>4.57</v>
      </c>
      <c r="S328" s="19">
        <f t="shared" ref="S328:V328" si="696">IF($L328&gt;N328,N328,$L328)</f>
        <v>16</v>
      </c>
      <c r="T328" s="19">
        <f t="shared" si="696"/>
        <v>0</v>
      </c>
      <c r="U328" s="19">
        <f t="shared" si="696"/>
        <v>0</v>
      </c>
      <c r="V328" s="19">
        <f t="shared" si="696"/>
        <v>0</v>
      </c>
      <c r="W328" s="19">
        <f>VLOOKUP($K328,[1]房源明细!$B:$P,10,FALSE)</f>
        <v>224</v>
      </c>
      <c r="X328" s="19">
        <f>IF(DATEDIF(I328,$X$2,"m")&gt;12,12,DATEDIF(I328,$X$2,"m"))</f>
        <v>12</v>
      </c>
      <c r="Y328" s="19">
        <f t="shared" si="686"/>
        <v>2688</v>
      </c>
      <c r="Z328" s="35">
        <f t="shared" si="687"/>
        <v>65.808</v>
      </c>
      <c r="AA328" s="35">
        <f t="shared" si="688"/>
        <v>0</v>
      </c>
      <c r="AB328" s="36">
        <f t="shared" si="689"/>
        <v>0</v>
      </c>
      <c r="AC328" s="35">
        <f t="shared" si="690"/>
        <v>0</v>
      </c>
      <c r="AD328" s="35">
        <f t="shared" si="691"/>
        <v>65.8</v>
      </c>
      <c r="AE328" s="19">
        <f t="shared" si="692"/>
        <v>12</v>
      </c>
      <c r="AF328" s="37">
        <f t="shared" si="671"/>
        <v>789</v>
      </c>
    </row>
    <row r="329" s="2" customFormat="1" ht="14.25" spans="1:32">
      <c r="A329" s="18">
        <v>410</v>
      </c>
      <c r="B329" s="19" t="str">
        <f>VLOOKUP($K329,[1]房源明细!$B:$P,5,FALSE)</f>
        <v>周美娜</v>
      </c>
      <c r="C329" s="19" t="s">
        <v>176</v>
      </c>
      <c r="D329" s="19">
        <f>VLOOKUP($K329,[1]房源明细!$B:$P,11,FALSE)</f>
        <v>1</v>
      </c>
      <c r="E329" s="19">
        <f>VLOOKUP($K329,[1]房源明细!$B:$P,12,FALSE)</f>
        <v>1</v>
      </c>
      <c r="F329" s="19">
        <f>VLOOKUP($K329,[1]房源明细!$B:$P,13,FALSE)</f>
        <v>0</v>
      </c>
      <c r="G329" s="19">
        <f>VLOOKUP($K329,[1]房源明细!$B:$P,14,FALSE)</f>
        <v>0</v>
      </c>
      <c r="H329" s="19">
        <f>VLOOKUP($K329,[1]房源明细!$B:$P,15,FALSE)</f>
        <v>0</v>
      </c>
      <c r="I329" s="28">
        <f>VLOOKUP($K329,[1]房源明细!$B:$P,3,FALSE)</f>
        <v>43105</v>
      </c>
      <c r="J329" s="19"/>
      <c r="K329" s="29" t="s">
        <v>624</v>
      </c>
      <c r="L329" s="19">
        <f>VLOOKUP($K329,[1]房源明细!$B:$P,2,FALSE)</f>
        <v>57.31</v>
      </c>
      <c r="M329" s="19"/>
      <c r="N329" s="19">
        <f t="shared" ref="N329:Q329" si="697">E329*16</f>
        <v>16</v>
      </c>
      <c r="O329" s="19">
        <f t="shared" si="697"/>
        <v>0</v>
      </c>
      <c r="P329" s="19">
        <f t="shared" si="697"/>
        <v>0</v>
      </c>
      <c r="Q329" s="19">
        <f t="shared" si="697"/>
        <v>0</v>
      </c>
      <c r="R329" s="19">
        <f>[1]房源明细!J415</f>
        <v>4.57</v>
      </c>
      <c r="S329" s="19">
        <f t="shared" ref="S329:V329" si="698">IF($L329&gt;N329,N329,$L329)</f>
        <v>16</v>
      </c>
      <c r="T329" s="19">
        <f t="shared" si="698"/>
        <v>0</v>
      </c>
      <c r="U329" s="19">
        <f t="shared" si="698"/>
        <v>0</v>
      </c>
      <c r="V329" s="19">
        <f t="shared" si="698"/>
        <v>0</v>
      </c>
      <c r="W329" s="19">
        <f>VLOOKUP($K329,[1]房源明细!$B:$P,10,FALSE)</f>
        <v>224</v>
      </c>
      <c r="X329" s="19">
        <f>IF(DATEDIF(I329,$X$2,"m")&gt;12,12,DATEDIF(I329,$X$2,"m"))</f>
        <v>12</v>
      </c>
      <c r="Y329" s="19">
        <f t="shared" si="686"/>
        <v>2688</v>
      </c>
      <c r="Z329" s="35">
        <f t="shared" si="687"/>
        <v>65.808</v>
      </c>
      <c r="AA329" s="35">
        <f t="shared" si="688"/>
        <v>0</v>
      </c>
      <c r="AB329" s="36">
        <f t="shared" si="689"/>
        <v>0</v>
      </c>
      <c r="AC329" s="35">
        <f t="shared" si="690"/>
        <v>0</v>
      </c>
      <c r="AD329" s="35">
        <f t="shared" si="691"/>
        <v>65.8</v>
      </c>
      <c r="AE329" s="19">
        <f t="shared" si="692"/>
        <v>12</v>
      </c>
      <c r="AF329" s="37">
        <f t="shared" si="671"/>
        <v>789</v>
      </c>
    </row>
    <row r="330" s="2" customFormat="1" ht="14.25" spans="1:32">
      <c r="A330" s="18">
        <v>411</v>
      </c>
      <c r="B330" s="19" t="str">
        <f>VLOOKUP($K330,[1]房源明细!$B:$P,5,FALSE)</f>
        <v>詹必豪</v>
      </c>
      <c r="C330" s="19" t="s">
        <v>625</v>
      </c>
      <c r="D330" s="19">
        <f>VLOOKUP($K330,[1]房源明细!$B:$P,11,FALSE)</f>
        <v>5</v>
      </c>
      <c r="E330" s="19">
        <f>VLOOKUP($K330,[1]房源明细!$B:$P,12,FALSE)</f>
        <v>1</v>
      </c>
      <c r="F330" s="19">
        <f>VLOOKUP($K330,[1]房源明细!$B:$P,13,FALSE)</f>
        <v>0</v>
      </c>
      <c r="G330" s="19">
        <f>VLOOKUP($K330,[1]房源明细!$B:$P,14,FALSE)</f>
        <v>0</v>
      </c>
      <c r="H330" s="19">
        <f>VLOOKUP($K330,[1]房源明细!$B:$P,15,FALSE)</f>
        <v>0</v>
      </c>
      <c r="I330" s="28">
        <f>VLOOKUP($K330,[1]房源明细!$B:$P,3,FALSE)</f>
        <v>43647</v>
      </c>
      <c r="J330" s="19"/>
      <c r="K330" s="29" t="s">
        <v>626</v>
      </c>
      <c r="L330" s="19">
        <f>VLOOKUP($K330,[1]房源明细!$B:$P,2,FALSE)</f>
        <v>57.34</v>
      </c>
      <c r="M330" s="19"/>
      <c r="N330" s="19">
        <f t="shared" ref="N330:Q330" si="699">E330*16</f>
        <v>16</v>
      </c>
      <c r="O330" s="19">
        <f t="shared" si="699"/>
        <v>0</v>
      </c>
      <c r="P330" s="19">
        <f t="shared" si="699"/>
        <v>0</v>
      </c>
      <c r="Q330" s="19">
        <f t="shared" si="699"/>
        <v>0</v>
      </c>
      <c r="R330" s="19">
        <f>[1]房源明细!J416</f>
        <v>4.57</v>
      </c>
      <c r="S330" s="19">
        <f t="shared" ref="S330:V330" si="700">IF($L330&gt;N330,N330,$L330)</f>
        <v>16</v>
      </c>
      <c r="T330" s="19">
        <f t="shared" si="700"/>
        <v>0</v>
      </c>
      <c r="U330" s="19">
        <f t="shared" si="700"/>
        <v>0</v>
      </c>
      <c r="V330" s="19">
        <f t="shared" si="700"/>
        <v>0</v>
      </c>
      <c r="W330" s="19">
        <f>VLOOKUP($K330,[1]房源明细!$B:$P,10,FALSE)</f>
        <v>224</v>
      </c>
      <c r="X330" s="19">
        <f>IF(DATEDIF(I330,$X$2,"m")&gt;12,12,DATEDIF(I330,$X$2,"m"))</f>
        <v>12</v>
      </c>
      <c r="Y330" s="19">
        <f t="shared" si="686"/>
        <v>2688</v>
      </c>
      <c r="Z330" s="35">
        <f t="shared" si="687"/>
        <v>65.808</v>
      </c>
      <c r="AA330" s="35">
        <f t="shared" si="688"/>
        <v>0</v>
      </c>
      <c r="AB330" s="36">
        <f t="shared" si="689"/>
        <v>0</v>
      </c>
      <c r="AC330" s="35">
        <f t="shared" si="690"/>
        <v>0</v>
      </c>
      <c r="AD330" s="35">
        <f t="shared" si="691"/>
        <v>65.8</v>
      </c>
      <c r="AE330" s="19">
        <f t="shared" si="692"/>
        <v>12</v>
      </c>
      <c r="AF330" s="37">
        <f t="shared" si="671"/>
        <v>789</v>
      </c>
    </row>
    <row r="331" s="2" customFormat="1" ht="14.25" spans="1:32">
      <c r="A331" s="18">
        <v>413</v>
      </c>
      <c r="B331" s="19" t="str">
        <f>VLOOKUP($K331,[1]房源明细!$B:$P,5,FALSE)</f>
        <v>叶金山</v>
      </c>
      <c r="C331" s="19" t="s">
        <v>627</v>
      </c>
      <c r="D331" s="19">
        <f>VLOOKUP($K331,[1]房源明细!$B:$P,11,FALSE)</f>
        <v>3</v>
      </c>
      <c r="E331" s="19">
        <f>VLOOKUP($K331,[1]房源明细!$B:$P,12,FALSE)</f>
        <v>0</v>
      </c>
      <c r="F331" s="19">
        <f>VLOOKUP($K331,[1]房源明细!$B:$P,13,FALSE)</f>
        <v>0</v>
      </c>
      <c r="G331" s="19">
        <f>VLOOKUP($K331,[1]房源明细!$B:$P,14,FALSE)</f>
        <v>3</v>
      </c>
      <c r="H331" s="19">
        <f>VLOOKUP($K331,[1]房源明细!$B:$P,15,FALSE)</f>
        <v>0</v>
      </c>
      <c r="I331" s="28">
        <f>VLOOKUP($K331,[1]房源明细!$B:$P,3,FALSE)</f>
        <v>43647</v>
      </c>
      <c r="J331" s="19"/>
      <c r="K331" s="29" t="s">
        <v>628</v>
      </c>
      <c r="L331" s="19">
        <f>VLOOKUP($K331,[1]房源明细!$B:$P,2,FALSE)</f>
        <v>58.65</v>
      </c>
      <c r="M331" s="19"/>
      <c r="N331" s="19">
        <f t="shared" ref="N331:Q331" si="701">E331*16</f>
        <v>0</v>
      </c>
      <c r="O331" s="19">
        <f t="shared" si="701"/>
        <v>0</v>
      </c>
      <c r="P331" s="19">
        <f t="shared" si="701"/>
        <v>48</v>
      </c>
      <c r="Q331" s="19">
        <f t="shared" si="701"/>
        <v>0</v>
      </c>
      <c r="R331" s="19">
        <f>[1]房源明细!J418</f>
        <v>4.57</v>
      </c>
      <c r="S331" s="19">
        <f t="shared" ref="S331:V331" si="702">IF($L331&gt;N331,N331,$L331)</f>
        <v>0</v>
      </c>
      <c r="T331" s="19">
        <f t="shared" si="702"/>
        <v>0</v>
      </c>
      <c r="U331" s="19">
        <f t="shared" si="702"/>
        <v>48</v>
      </c>
      <c r="V331" s="19">
        <f t="shared" si="702"/>
        <v>0</v>
      </c>
      <c r="W331" s="19">
        <f>VLOOKUP($K331,[1]房源明细!$B:$P,10,FALSE)</f>
        <v>229</v>
      </c>
      <c r="X331" s="19">
        <f>IF(DATEDIF(I331,$X$2,"m")&gt;12,12,DATEDIF(I331,$X$2,"m"))</f>
        <v>12</v>
      </c>
      <c r="Y331" s="19">
        <f t="shared" si="686"/>
        <v>2748</v>
      </c>
      <c r="Z331" s="35">
        <f t="shared" si="687"/>
        <v>0</v>
      </c>
      <c r="AA331" s="35">
        <f t="shared" si="688"/>
        <v>0</v>
      </c>
      <c r="AB331" s="36">
        <f t="shared" si="689"/>
        <v>65.808</v>
      </c>
      <c r="AC331" s="35">
        <f t="shared" si="690"/>
        <v>0</v>
      </c>
      <c r="AD331" s="35">
        <f t="shared" si="691"/>
        <v>65.8</v>
      </c>
      <c r="AE331" s="19">
        <f t="shared" si="692"/>
        <v>12</v>
      </c>
      <c r="AF331" s="37">
        <f t="shared" si="671"/>
        <v>789</v>
      </c>
    </row>
    <row r="332" s="2" customFormat="1" ht="14.25" spans="1:32">
      <c r="A332" s="18">
        <v>414</v>
      </c>
      <c r="B332" s="19" t="str">
        <f>VLOOKUP($K332,[1]房源明细!$B:$P,5,FALSE)</f>
        <v>范六明</v>
      </c>
      <c r="C332" s="19" t="s">
        <v>440</v>
      </c>
      <c r="D332" s="19">
        <f>VLOOKUP($K332,[1]房源明细!$B:$P,11,FALSE)</f>
        <v>3</v>
      </c>
      <c r="E332" s="19">
        <f>VLOOKUP($K332,[1]房源明细!$B:$P,12,FALSE)</f>
        <v>0</v>
      </c>
      <c r="F332" s="19">
        <f>VLOOKUP($K332,[1]房源明细!$B:$P,13,FALSE)</f>
        <v>0</v>
      </c>
      <c r="G332" s="19">
        <f>VLOOKUP($K332,[1]房源明细!$B:$P,14,FALSE)</f>
        <v>3</v>
      </c>
      <c r="H332" s="19">
        <f>VLOOKUP($K332,[1]房源明细!$B:$P,15,FALSE)</f>
        <v>0</v>
      </c>
      <c r="I332" s="28">
        <f>VLOOKUP($K332,[1]房源明细!$B:$P,3,FALSE)</f>
        <v>43369</v>
      </c>
      <c r="J332" s="19"/>
      <c r="K332" s="29" t="s">
        <v>629</v>
      </c>
      <c r="L332" s="19">
        <f>VLOOKUP($K332,[1]房源明细!$B:$P,2,FALSE)</f>
        <v>57.31</v>
      </c>
      <c r="M332" s="19"/>
      <c r="N332" s="19">
        <f t="shared" ref="N332:Q332" si="703">E332*16</f>
        <v>0</v>
      </c>
      <c r="O332" s="19">
        <f t="shared" si="703"/>
        <v>0</v>
      </c>
      <c r="P332" s="19">
        <f t="shared" si="703"/>
        <v>48</v>
      </c>
      <c r="Q332" s="19">
        <f t="shared" si="703"/>
        <v>0</v>
      </c>
      <c r="R332" s="19">
        <f>[1]房源明细!J419</f>
        <v>4.57</v>
      </c>
      <c r="S332" s="19">
        <f t="shared" ref="S332:V332" si="704">IF($L332&gt;N332,N332,$L332)</f>
        <v>0</v>
      </c>
      <c r="T332" s="19">
        <f t="shared" si="704"/>
        <v>0</v>
      </c>
      <c r="U332" s="19">
        <f t="shared" si="704"/>
        <v>48</v>
      </c>
      <c r="V332" s="19">
        <f t="shared" si="704"/>
        <v>0</v>
      </c>
      <c r="W332" s="19">
        <f>VLOOKUP($K332,[1]房源明细!$B:$P,10,FALSE)</f>
        <v>224</v>
      </c>
      <c r="X332" s="19">
        <f>IF(DATEDIF(I332,$X$2,"m")&gt;12,12,DATEDIF(I332,$X$2,"m"))</f>
        <v>12</v>
      </c>
      <c r="Y332" s="19">
        <f t="shared" si="686"/>
        <v>2688</v>
      </c>
      <c r="Z332" s="35">
        <f t="shared" si="687"/>
        <v>0</v>
      </c>
      <c r="AA332" s="35">
        <f t="shared" si="688"/>
        <v>0</v>
      </c>
      <c r="AB332" s="36">
        <f t="shared" si="689"/>
        <v>65.808</v>
      </c>
      <c r="AC332" s="35">
        <f t="shared" si="690"/>
        <v>0</v>
      </c>
      <c r="AD332" s="35">
        <f t="shared" si="691"/>
        <v>65.8</v>
      </c>
      <c r="AE332" s="19">
        <f t="shared" si="692"/>
        <v>12</v>
      </c>
      <c r="AF332" s="37">
        <f t="shared" si="671"/>
        <v>789</v>
      </c>
    </row>
    <row r="333" s="2" customFormat="1" ht="14.25" spans="1:32">
      <c r="A333" s="18">
        <v>417</v>
      </c>
      <c r="B333" s="19" t="str">
        <f>VLOOKUP($K333,[1]房源明细!$B:$P,5,FALSE)</f>
        <v>杜建国</v>
      </c>
      <c r="C333" s="19" t="s">
        <v>238</v>
      </c>
      <c r="D333" s="19">
        <f>VLOOKUP($K333,[1]房源明细!$B:$P,11,FALSE)</f>
        <v>3</v>
      </c>
      <c r="E333" s="19">
        <f>VLOOKUP($K333,[1]房源明细!$B:$P,12,FALSE)</f>
        <v>0</v>
      </c>
      <c r="F333" s="19">
        <f>VLOOKUP($K333,[1]房源明细!$B:$P,13,FALSE)</f>
        <v>0</v>
      </c>
      <c r="G333" s="19">
        <f>VLOOKUP($K333,[1]房源明细!$B:$P,14,FALSE)</f>
        <v>3</v>
      </c>
      <c r="H333" s="19">
        <f>VLOOKUP($K333,[1]房源明细!$B:$P,15,FALSE)</f>
        <v>0</v>
      </c>
      <c r="I333" s="28">
        <f>VLOOKUP($K333,[1]房源明细!$B:$P,3,FALSE)</f>
        <v>43669</v>
      </c>
      <c r="J333" s="19"/>
      <c r="K333" s="29" t="s">
        <v>630</v>
      </c>
      <c r="L333" s="19">
        <f>VLOOKUP($K333,[1]房源明细!$B:$P,2,FALSE)</f>
        <v>58.65</v>
      </c>
      <c r="M333" s="19"/>
      <c r="N333" s="19">
        <f t="shared" ref="N333:Q333" si="705">E333*16</f>
        <v>0</v>
      </c>
      <c r="O333" s="19">
        <f t="shared" si="705"/>
        <v>0</v>
      </c>
      <c r="P333" s="19">
        <f t="shared" si="705"/>
        <v>48</v>
      </c>
      <c r="Q333" s="19">
        <f t="shared" si="705"/>
        <v>0</v>
      </c>
      <c r="R333" s="19">
        <f>[1]房源明细!J422</f>
        <v>4.57</v>
      </c>
      <c r="S333" s="19">
        <f t="shared" ref="S333:V333" si="706">IF($L333&gt;N333,N333,$L333)</f>
        <v>0</v>
      </c>
      <c r="T333" s="19">
        <f t="shared" si="706"/>
        <v>0</v>
      </c>
      <c r="U333" s="19">
        <f t="shared" si="706"/>
        <v>48</v>
      </c>
      <c r="V333" s="19">
        <f t="shared" si="706"/>
        <v>0</v>
      </c>
      <c r="W333" s="19">
        <f>VLOOKUP($K333,[1]房源明细!$B:$P,10,FALSE)</f>
        <v>229</v>
      </c>
      <c r="X333" s="19">
        <f>IF(DATEDIF(I333,$X$2,"m")&gt;12,12,DATEDIF(I333,$X$2,"m"))</f>
        <v>12</v>
      </c>
      <c r="Y333" s="19">
        <f t="shared" si="686"/>
        <v>2748</v>
      </c>
      <c r="Z333" s="35">
        <f t="shared" si="687"/>
        <v>0</v>
      </c>
      <c r="AA333" s="35">
        <f t="shared" si="688"/>
        <v>0</v>
      </c>
      <c r="AB333" s="36">
        <f t="shared" si="689"/>
        <v>65.808</v>
      </c>
      <c r="AC333" s="35">
        <f t="shared" si="690"/>
        <v>0</v>
      </c>
      <c r="AD333" s="35">
        <f t="shared" si="691"/>
        <v>65.8</v>
      </c>
      <c r="AE333" s="19">
        <f t="shared" si="692"/>
        <v>12</v>
      </c>
      <c r="AF333" s="37">
        <f t="shared" si="671"/>
        <v>789</v>
      </c>
    </row>
    <row r="334" s="2" customFormat="1" ht="14.25" spans="1:32">
      <c r="A334" s="18">
        <v>418</v>
      </c>
      <c r="B334" s="19" t="str">
        <f>VLOOKUP($K334,[1]房源明细!$B:$P,5,FALSE)</f>
        <v>官平</v>
      </c>
      <c r="C334" s="19" t="s">
        <v>631</v>
      </c>
      <c r="D334" s="19">
        <f>VLOOKUP($K334,[1]房源明细!$B:$P,11,FALSE)</f>
        <v>2</v>
      </c>
      <c r="E334" s="19">
        <f>VLOOKUP($K334,[1]房源明细!$B:$P,12,FALSE)</f>
        <v>0</v>
      </c>
      <c r="F334" s="19">
        <f>VLOOKUP($K334,[1]房源明细!$B:$P,13,FALSE)</f>
        <v>0</v>
      </c>
      <c r="G334" s="19">
        <f>VLOOKUP($K334,[1]房源明细!$B:$P,14,FALSE)</f>
        <v>2</v>
      </c>
      <c r="H334" s="19">
        <f>VLOOKUP($K334,[1]房源明细!$B:$P,15,FALSE)</f>
        <v>0</v>
      </c>
      <c r="I334" s="28">
        <f>VLOOKUP($K334,[1]房源明细!$B:$P,3,FALSE)</f>
        <v>43372</v>
      </c>
      <c r="J334" s="19"/>
      <c r="K334" s="29" t="s">
        <v>632</v>
      </c>
      <c r="L334" s="19">
        <f>VLOOKUP($K334,[1]房源明细!$B:$P,2,FALSE)</f>
        <v>57.31</v>
      </c>
      <c r="M334" s="19"/>
      <c r="N334" s="19">
        <f t="shared" ref="N334:Q334" si="707">E334*16</f>
        <v>0</v>
      </c>
      <c r="O334" s="19">
        <f t="shared" si="707"/>
        <v>0</v>
      </c>
      <c r="P334" s="19">
        <f t="shared" si="707"/>
        <v>32</v>
      </c>
      <c r="Q334" s="19">
        <f t="shared" si="707"/>
        <v>0</v>
      </c>
      <c r="R334" s="19">
        <f>[1]房源明细!J423</f>
        <v>4.57</v>
      </c>
      <c r="S334" s="19">
        <f t="shared" ref="S334:V334" si="708">IF($L334&gt;N334,N334,$L334)</f>
        <v>0</v>
      </c>
      <c r="T334" s="19">
        <f t="shared" si="708"/>
        <v>0</v>
      </c>
      <c r="U334" s="19">
        <f t="shared" si="708"/>
        <v>32</v>
      </c>
      <c r="V334" s="19">
        <f t="shared" si="708"/>
        <v>0</v>
      </c>
      <c r="W334" s="19">
        <f>VLOOKUP($K334,[1]房源明细!$B:$P,10,FALSE)</f>
        <v>224</v>
      </c>
      <c r="X334" s="19">
        <f>IF(DATEDIF(I334,$X$2,"m")&gt;12,12,DATEDIF(I334,$X$2,"m"))</f>
        <v>12</v>
      </c>
      <c r="Y334" s="19">
        <f t="shared" si="686"/>
        <v>2688</v>
      </c>
      <c r="Z334" s="35">
        <f t="shared" si="687"/>
        <v>0</v>
      </c>
      <c r="AA334" s="35">
        <f t="shared" si="688"/>
        <v>0</v>
      </c>
      <c r="AB334" s="36">
        <f t="shared" si="689"/>
        <v>43.872</v>
      </c>
      <c r="AC334" s="35">
        <f t="shared" si="690"/>
        <v>0</v>
      </c>
      <c r="AD334" s="35">
        <f t="shared" si="691"/>
        <v>43.87</v>
      </c>
      <c r="AE334" s="19">
        <f t="shared" si="692"/>
        <v>12</v>
      </c>
      <c r="AF334" s="37">
        <f t="shared" si="671"/>
        <v>526</v>
      </c>
    </row>
    <row r="335" s="2" customFormat="1" ht="14.25" spans="1:32">
      <c r="A335" s="18">
        <v>422</v>
      </c>
      <c r="B335" s="19" t="str">
        <f>VLOOKUP($K335,[1]房源明细!$B:$P,5,FALSE)</f>
        <v>李金</v>
      </c>
      <c r="C335" s="19" t="s">
        <v>633</v>
      </c>
      <c r="D335" s="19">
        <f>VLOOKUP($K335,[1]房源明细!$B:$P,11,FALSE)</f>
        <v>2</v>
      </c>
      <c r="E335" s="19">
        <f>VLOOKUP($K335,[1]房源明细!$B:$P,12,FALSE)</f>
        <v>0</v>
      </c>
      <c r="F335" s="19">
        <f>VLOOKUP($K335,[1]房源明细!$B:$P,13,FALSE)</f>
        <v>0</v>
      </c>
      <c r="G335" s="19">
        <f>VLOOKUP($K335,[1]房源明细!$B:$P,14,FALSE)</f>
        <v>2</v>
      </c>
      <c r="H335" s="19">
        <f>VLOOKUP($K335,[1]房源明细!$B:$P,15,FALSE)</f>
        <v>0</v>
      </c>
      <c r="I335" s="28">
        <f>VLOOKUP($K335,[1]房源明细!$B:$P,3,FALSE)</f>
        <v>43372</v>
      </c>
      <c r="J335" s="19"/>
      <c r="K335" s="29" t="s">
        <v>634</v>
      </c>
      <c r="L335" s="19">
        <f>VLOOKUP($K335,[1]房源明细!$B:$P,2,FALSE)</f>
        <v>57.31</v>
      </c>
      <c r="M335" s="19"/>
      <c r="N335" s="19">
        <f t="shared" ref="N335:Q335" si="709">E335*16</f>
        <v>0</v>
      </c>
      <c r="O335" s="19">
        <f t="shared" si="709"/>
        <v>0</v>
      </c>
      <c r="P335" s="19">
        <f t="shared" si="709"/>
        <v>32</v>
      </c>
      <c r="Q335" s="19">
        <f t="shared" si="709"/>
        <v>0</v>
      </c>
      <c r="R335" s="19">
        <f>[1]房源明细!J427</f>
        <v>4.57</v>
      </c>
      <c r="S335" s="19">
        <f t="shared" ref="S335:V335" si="710">IF($L335&gt;N335,N335,$L335)</f>
        <v>0</v>
      </c>
      <c r="T335" s="19">
        <f t="shared" si="710"/>
        <v>0</v>
      </c>
      <c r="U335" s="19">
        <f t="shared" si="710"/>
        <v>32</v>
      </c>
      <c r="V335" s="19">
        <f t="shared" si="710"/>
        <v>0</v>
      </c>
      <c r="W335" s="19">
        <f>VLOOKUP($K335,[1]房源明细!$B:$P,10,FALSE)</f>
        <v>224</v>
      </c>
      <c r="X335" s="19">
        <f>IF(DATEDIF(I335,$X$2,"m")&gt;12,12,DATEDIF(I335,$X$2,"m"))</f>
        <v>12</v>
      </c>
      <c r="Y335" s="19">
        <f t="shared" si="686"/>
        <v>2688</v>
      </c>
      <c r="Z335" s="35">
        <f t="shared" si="687"/>
        <v>0</v>
      </c>
      <c r="AA335" s="35">
        <f t="shared" si="688"/>
        <v>0</v>
      </c>
      <c r="AB335" s="36">
        <f t="shared" si="689"/>
        <v>43.872</v>
      </c>
      <c r="AC335" s="35">
        <f t="shared" si="690"/>
        <v>0</v>
      </c>
      <c r="AD335" s="35">
        <f t="shared" si="691"/>
        <v>43.87</v>
      </c>
      <c r="AE335" s="19">
        <f t="shared" si="692"/>
        <v>12</v>
      </c>
      <c r="AF335" s="37">
        <f t="shared" si="671"/>
        <v>526</v>
      </c>
    </row>
    <row r="336" s="2" customFormat="1" ht="14.25" spans="1:32">
      <c r="A336" s="18">
        <v>426</v>
      </c>
      <c r="B336" s="19" t="str">
        <f>VLOOKUP($K336,[1]房源明细!$B:$P,5,FALSE)</f>
        <v>徐丽霞</v>
      </c>
      <c r="C336" s="19" t="s">
        <v>635</v>
      </c>
      <c r="D336" s="19">
        <f>VLOOKUP($K336,[1]房源明细!$B:$P,11,FALSE)</f>
        <v>3</v>
      </c>
      <c r="E336" s="19">
        <f>VLOOKUP($K336,[1]房源明细!$B:$P,12,FALSE)</f>
        <v>3</v>
      </c>
      <c r="F336" s="19">
        <f>VLOOKUP($K336,[1]房源明细!$B:$P,13,FALSE)</f>
        <v>0</v>
      </c>
      <c r="G336" s="19">
        <f>VLOOKUP($K336,[1]房源明细!$B:$P,14,FALSE)</f>
        <v>0</v>
      </c>
      <c r="H336" s="19">
        <f>VLOOKUP($K336,[1]房源明细!$B:$P,15,FALSE)</f>
        <v>0</v>
      </c>
      <c r="I336" s="28">
        <f>VLOOKUP($K336,[1]房源明细!$B:$P,3,FALSE)</f>
        <v>42979</v>
      </c>
      <c r="J336" s="19"/>
      <c r="K336" s="29" t="s">
        <v>636</v>
      </c>
      <c r="L336" s="19">
        <f>VLOOKUP($K336,[1]房源明细!$B:$P,2,FALSE)</f>
        <v>57.31</v>
      </c>
      <c r="M336" s="19"/>
      <c r="N336" s="19">
        <f t="shared" ref="N336:Q336" si="711">E336*16</f>
        <v>48</v>
      </c>
      <c r="O336" s="19">
        <f t="shared" si="711"/>
        <v>0</v>
      </c>
      <c r="P336" s="19">
        <f t="shared" si="711"/>
        <v>0</v>
      </c>
      <c r="Q336" s="19">
        <f t="shared" si="711"/>
        <v>0</v>
      </c>
      <c r="R336" s="19">
        <f>[1]房源明细!J431</f>
        <v>4.57</v>
      </c>
      <c r="S336" s="19">
        <f t="shared" ref="S336:V336" si="712">IF($L336&gt;N336,N336,$L336)</f>
        <v>48</v>
      </c>
      <c r="T336" s="19">
        <f t="shared" si="712"/>
        <v>0</v>
      </c>
      <c r="U336" s="19">
        <f t="shared" si="712"/>
        <v>0</v>
      </c>
      <c r="V336" s="19">
        <f t="shared" si="712"/>
        <v>0</v>
      </c>
      <c r="W336" s="19">
        <f>VLOOKUP($K336,[1]房源明细!$B:$P,10,FALSE)</f>
        <v>224</v>
      </c>
      <c r="X336" s="19">
        <f>IF(DATEDIF(I336,$X$2,"m")&gt;12,12,DATEDIF(I336,$X$2,"m"))</f>
        <v>12</v>
      </c>
      <c r="Y336" s="19">
        <f t="shared" si="686"/>
        <v>2688</v>
      </c>
      <c r="Z336" s="35">
        <f t="shared" si="687"/>
        <v>197.424</v>
      </c>
      <c r="AA336" s="35">
        <f t="shared" si="688"/>
        <v>0</v>
      </c>
      <c r="AB336" s="36">
        <f t="shared" si="689"/>
        <v>0</v>
      </c>
      <c r="AC336" s="35">
        <f t="shared" si="690"/>
        <v>0</v>
      </c>
      <c r="AD336" s="35">
        <f t="shared" si="691"/>
        <v>197.42</v>
      </c>
      <c r="AE336" s="19">
        <f t="shared" si="692"/>
        <v>12</v>
      </c>
      <c r="AF336" s="37">
        <f t="shared" si="671"/>
        <v>2369</v>
      </c>
    </row>
    <row r="337" s="2" customFormat="1" ht="14.25" spans="1:32">
      <c r="A337" s="18">
        <v>429</v>
      </c>
      <c r="B337" s="19" t="str">
        <f>VLOOKUP($K337,[1]房源明细!$B:$P,5,FALSE)</f>
        <v>徐庆杰</v>
      </c>
      <c r="C337" s="19" t="s">
        <v>209</v>
      </c>
      <c r="D337" s="19">
        <f>VLOOKUP($K337,[1]房源明细!$B:$P,11,FALSE)</f>
        <v>1</v>
      </c>
      <c r="E337" s="19">
        <f>VLOOKUP($K337,[1]房源明细!$B:$P,12,FALSE)</f>
        <v>0</v>
      </c>
      <c r="F337" s="19">
        <f>VLOOKUP($K337,[1]房源明细!$B:$P,13,FALSE)</f>
        <v>0</v>
      </c>
      <c r="G337" s="19">
        <f>VLOOKUP($K337,[1]房源明细!$B:$P,14,FALSE)</f>
        <v>1</v>
      </c>
      <c r="H337" s="19">
        <f>VLOOKUP($K337,[1]房源明细!$B:$P,15,FALSE)</f>
        <v>0</v>
      </c>
      <c r="I337" s="28">
        <f>VLOOKUP($K337,[1]房源明细!$B:$P,3,FALSE)</f>
        <v>43647</v>
      </c>
      <c r="J337" s="19"/>
      <c r="K337" s="29" t="s">
        <v>637</v>
      </c>
      <c r="L337" s="19">
        <f>VLOOKUP($K337,[1]房源明细!$B:$P,2,FALSE)</f>
        <v>58.65</v>
      </c>
      <c r="M337" s="19"/>
      <c r="N337" s="19">
        <f t="shared" ref="N337:Q337" si="713">E337*16</f>
        <v>0</v>
      </c>
      <c r="O337" s="19">
        <f t="shared" si="713"/>
        <v>0</v>
      </c>
      <c r="P337" s="19">
        <f t="shared" si="713"/>
        <v>16</v>
      </c>
      <c r="Q337" s="19">
        <f t="shared" si="713"/>
        <v>0</v>
      </c>
      <c r="R337" s="19">
        <f>[1]房源明细!J434</f>
        <v>4.57</v>
      </c>
      <c r="S337" s="19">
        <f t="shared" ref="S337:V337" si="714">IF($L337&gt;N337,N337,$L337)</f>
        <v>0</v>
      </c>
      <c r="T337" s="19">
        <f t="shared" si="714"/>
        <v>0</v>
      </c>
      <c r="U337" s="19">
        <f t="shared" si="714"/>
        <v>16</v>
      </c>
      <c r="V337" s="19">
        <f t="shared" si="714"/>
        <v>0</v>
      </c>
      <c r="W337" s="19">
        <f>VLOOKUP($K337,[1]房源明细!$B:$P,10,FALSE)</f>
        <v>229</v>
      </c>
      <c r="X337" s="19">
        <f>IF(DATEDIF(I337,$X$2,"m")&gt;12,12,DATEDIF(I337,$X$2,"m"))</f>
        <v>12</v>
      </c>
      <c r="Y337" s="19">
        <f t="shared" si="686"/>
        <v>2748</v>
      </c>
      <c r="Z337" s="35">
        <f t="shared" si="687"/>
        <v>0</v>
      </c>
      <c r="AA337" s="35">
        <f t="shared" si="688"/>
        <v>0</v>
      </c>
      <c r="AB337" s="36">
        <f t="shared" si="689"/>
        <v>21.936</v>
      </c>
      <c r="AC337" s="35">
        <f t="shared" si="690"/>
        <v>0</v>
      </c>
      <c r="AD337" s="35">
        <f t="shared" si="691"/>
        <v>21.93</v>
      </c>
      <c r="AE337" s="19">
        <f t="shared" si="692"/>
        <v>12</v>
      </c>
      <c r="AF337" s="37">
        <f t="shared" si="671"/>
        <v>263</v>
      </c>
    </row>
    <row r="338" s="2" customFormat="1" ht="14.25" spans="1:32">
      <c r="A338" s="18">
        <v>430</v>
      </c>
      <c r="B338" s="19" t="str">
        <f>VLOOKUP($K338,[1]房源明细!$B:$P,5,FALSE)</f>
        <v>陈文胜</v>
      </c>
      <c r="C338" s="19" t="s">
        <v>638</v>
      </c>
      <c r="D338" s="19">
        <f>VLOOKUP($K338,[1]房源明细!$B:$P,11,FALSE)</f>
        <v>3</v>
      </c>
      <c r="E338" s="19">
        <f>VLOOKUP($K338,[1]房源明细!$B:$P,12,FALSE)</f>
        <v>0</v>
      </c>
      <c r="F338" s="19">
        <f>VLOOKUP($K338,[1]房源明细!$B:$P,13,FALSE)</f>
        <v>0</v>
      </c>
      <c r="G338" s="19">
        <f>VLOOKUP($K338,[1]房源明细!$B:$P,14,FALSE)</f>
        <v>3</v>
      </c>
      <c r="H338" s="19">
        <f>VLOOKUP($K338,[1]房源明细!$B:$P,15,FALSE)</f>
        <v>0</v>
      </c>
      <c r="I338" s="28">
        <f>VLOOKUP($K338,[1]房源明细!$B:$P,3,FALSE)</f>
        <v>43370</v>
      </c>
      <c r="J338" s="19"/>
      <c r="K338" s="29" t="s">
        <v>639</v>
      </c>
      <c r="L338" s="19">
        <f>VLOOKUP($K338,[1]房源明细!$B:$P,2,FALSE)</f>
        <v>57.31</v>
      </c>
      <c r="M338" s="19"/>
      <c r="N338" s="19">
        <f t="shared" ref="N338:Q338" si="715">E338*16</f>
        <v>0</v>
      </c>
      <c r="O338" s="19">
        <f t="shared" si="715"/>
        <v>0</v>
      </c>
      <c r="P338" s="19">
        <f t="shared" si="715"/>
        <v>48</v>
      </c>
      <c r="Q338" s="19">
        <f t="shared" si="715"/>
        <v>0</v>
      </c>
      <c r="R338" s="19">
        <f>[1]房源明细!J435</f>
        <v>4.57</v>
      </c>
      <c r="S338" s="19">
        <f t="shared" ref="S338:V338" si="716">IF($L338&gt;N338,N338,$L338)</f>
        <v>0</v>
      </c>
      <c r="T338" s="19">
        <f t="shared" si="716"/>
        <v>0</v>
      </c>
      <c r="U338" s="19">
        <f t="shared" si="716"/>
        <v>48</v>
      </c>
      <c r="V338" s="19">
        <f t="shared" si="716"/>
        <v>0</v>
      </c>
      <c r="W338" s="19">
        <f>VLOOKUP($K338,[1]房源明细!$B:$P,10,FALSE)</f>
        <v>211</v>
      </c>
      <c r="X338" s="19">
        <f>IF(DATEDIF(I338,$X$2,"m")&gt;12,12,DATEDIF(I338,$X$2,"m"))</f>
        <v>12</v>
      </c>
      <c r="Y338" s="19">
        <f t="shared" si="686"/>
        <v>2532</v>
      </c>
      <c r="Z338" s="35">
        <f t="shared" si="687"/>
        <v>0</v>
      </c>
      <c r="AA338" s="35">
        <f t="shared" si="688"/>
        <v>0</v>
      </c>
      <c r="AB338" s="36">
        <f t="shared" si="689"/>
        <v>65.808</v>
      </c>
      <c r="AC338" s="35">
        <f t="shared" si="690"/>
        <v>0</v>
      </c>
      <c r="AD338" s="35">
        <f t="shared" si="691"/>
        <v>65.8</v>
      </c>
      <c r="AE338" s="19">
        <f t="shared" si="692"/>
        <v>12</v>
      </c>
      <c r="AF338" s="37">
        <f t="shared" si="671"/>
        <v>789</v>
      </c>
    </row>
    <row r="339" s="2" customFormat="1" ht="14.25" spans="1:32">
      <c r="A339" s="18">
        <v>433</v>
      </c>
      <c r="B339" s="19" t="str">
        <f>VLOOKUP($K339,[1]房源明细!$B:$P,5,FALSE)</f>
        <v>晁浩</v>
      </c>
      <c r="C339" s="19" t="s">
        <v>271</v>
      </c>
      <c r="D339" s="19">
        <f>VLOOKUP($K339,[1]房源明细!$B:$P,11,FALSE)</f>
        <v>2</v>
      </c>
      <c r="E339" s="19">
        <f>VLOOKUP($K339,[1]房源明细!$B:$P,12,FALSE)</f>
        <v>0</v>
      </c>
      <c r="F339" s="19">
        <f>VLOOKUP($K339,[1]房源明细!$B:$P,13,FALSE)</f>
        <v>0</v>
      </c>
      <c r="G339" s="19">
        <f>VLOOKUP($K339,[1]房源明细!$B:$P,14,FALSE)</f>
        <v>2</v>
      </c>
      <c r="H339" s="19">
        <f>VLOOKUP($K339,[1]房源明细!$B:$P,15,FALSE)</f>
        <v>0</v>
      </c>
      <c r="I339" s="28">
        <f>VLOOKUP($K339,[1]房源明细!$B:$P,3,FALSE)</f>
        <v>43647</v>
      </c>
      <c r="J339" s="19"/>
      <c r="K339" s="29" t="s">
        <v>640</v>
      </c>
      <c r="L339" s="19">
        <f>VLOOKUP($K339,[1]房源明细!$B:$P,2,FALSE)</f>
        <v>58.65</v>
      </c>
      <c r="M339" s="19"/>
      <c r="N339" s="19">
        <f t="shared" ref="N339:Q339" si="717">E339*16</f>
        <v>0</v>
      </c>
      <c r="O339" s="19">
        <f t="shared" si="717"/>
        <v>0</v>
      </c>
      <c r="P339" s="19">
        <f t="shared" si="717"/>
        <v>32</v>
      </c>
      <c r="Q339" s="19">
        <f t="shared" si="717"/>
        <v>0</v>
      </c>
      <c r="R339" s="19">
        <f>[1]房源明细!J438</f>
        <v>4.57</v>
      </c>
      <c r="S339" s="19">
        <f t="shared" ref="S339:V339" si="718">IF($L339&gt;N339,N339,$L339)</f>
        <v>0</v>
      </c>
      <c r="T339" s="19">
        <f t="shared" si="718"/>
        <v>0</v>
      </c>
      <c r="U339" s="19">
        <f t="shared" si="718"/>
        <v>32</v>
      </c>
      <c r="V339" s="19">
        <f t="shared" si="718"/>
        <v>0</v>
      </c>
      <c r="W339" s="19">
        <f>VLOOKUP($K339,[1]房源明细!$B:$P,10,FALSE)</f>
        <v>216</v>
      </c>
      <c r="X339" s="19">
        <f>IF(DATEDIF(I339,$X$2,"m")&gt;12,12,DATEDIF(I339,$X$2,"m"))</f>
        <v>12</v>
      </c>
      <c r="Y339" s="19">
        <f t="shared" si="686"/>
        <v>2592</v>
      </c>
      <c r="Z339" s="35">
        <f t="shared" si="687"/>
        <v>0</v>
      </c>
      <c r="AA339" s="35">
        <f t="shared" si="688"/>
        <v>0</v>
      </c>
      <c r="AB339" s="36">
        <f t="shared" si="689"/>
        <v>43.872</v>
      </c>
      <c r="AC339" s="35">
        <f t="shared" si="690"/>
        <v>0</v>
      </c>
      <c r="AD339" s="35">
        <f t="shared" si="691"/>
        <v>43.87</v>
      </c>
      <c r="AE339" s="19">
        <f t="shared" si="692"/>
        <v>12</v>
      </c>
      <c r="AF339" s="37">
        <f t="shared" si="671"/>
        <v>526</v>
      </c>
    </row>
    <row r="340" s="2" customFormat="1" ht="14.25" spans="1:32">
      <c r="A340" s="18">
        <v>434</v>
      </c>
      <c r="B340" s="19" t="str">
        <f>VLOOKUP($K340,[1]房源明细!$B:$P,5,FALSE)</f>
        <v>周承明</v>
      </c>
      <c r="C340" s="19" t="s">
        <v>123</v>
      </c>
      <c r="D340" s="19">
        <f>VLOOKUP($K340,[1]房源明细!$B:$P,11,FALSE)</f>
        <v>2</v>
      </c>
      <c r="E340" s="19">
        <f>VLOOKUP($K340,[1]房源明细!$B:$P,12,FALSE)</f>
        <v>1</v>
      </c>
      <c r="F340" s="19">
        <f>VLOOKUP($K340,[1]房源明细!$B:$P,13,FALSE)</f>
        <v>0</v>
      </c>
      <c r="G340" s="19">
        <f>VLOOKUP($K340,[1]房源明细!$B:$P,14,FALSE)</f>
        <v>0</v>
      </c>
      <c r="H340" s="19">
        <f>VLOOKUP($K340,[1]房源明细!$B:$P,15,FALSE)</f>
        <v>0</v>
      </c>
      <c r="I340" s="28">
        <f>VLOOKUP($K340,[1]房源明细!$B:$P,3,FALSE)</f>
        <v>44397</v>
      </c>
      <c r="J340" s="19"/>
      <c r="K340" s="29" t="s">
        <v>641</v>
      </c>
      <c r="L340" s="19">
        <f>VLOOKUP($K340,[1]房源明细!$B:$P,2,FALSE)</f>
        <v>57.34</v>
      </c>
      <c r="M340" s="19"/>
      <c r="N340" s="19">
        <f t="shared" ref="N340:Q340" si="719">E340*16</f>
        <v>16</v>
      </c>
      <c r="O340" s="19">
        <f t="shared" si="719"/>
        <v>0</v>
      </c>
      <c r="P340" s="19">
        <f t="shared" si="719"/>
        <v>0</v>
      </c>
      <c r="Q340" s="19">
        <f t="shared" si="719"/>
        <v>0</v>
      </c>
      <c r="R340" s="19">
        <f>[1]房源明细!J439</f>
        <v>4.57</v>
      </c>
      <c r="S340" s="19">
        <f t="shared" ref="S340:V340" si="720">IF($L340&gt;N340,N340,$L340)</f>
        <v>16</v>
      </c>
      <c r="T340" s="19">
        <f t="shared" si="720"/>
        <v>0</v>
      </c>
      <c r="U340" s="19">
        <f t="shared" si="720"/>
        <v>0</v>
      </c>
      <c r="V340" s="19">
        <f t="shared" si="720"/>
        <v>0</v>
      </c>
      <c r="W340" s="19">
        <f>VLOOKUP($K340,[1]房源明细!$B:$P,10,FALSE)</f>
        <v>212</v>
      </c>
      <c r="X340" s="19">
        <f>IF(DATEDIF(I340,$X$2,"m")&gt;12,12,DATEDIF(I340,$X$2,"m"))</f>
        <v>12</v>
      </c>
      <c r="Y340" s="19">
        <f t="shared" si="686"/>
        <v>2544</v>
      </c>
      <c r="Z340" s="35">
        <f t="shared" si="687"/>
        <v>65.808</v>
      </c>
      <c r="AA340" s="35">
        <f t="shared" si="688"/>
        <v>0</v>
      </c>
      <c r="AB340" s="36">
        <f t="shared" si="689"/>
        <v>0</v>
      </c>
      <c r="AC340" s="35">
        <f t="shared" si="690"/>
        <v>0</v>
      </c>
      <c r="AD340" s="35">
        <f t="shared" si="691"/>
        <v>65.8</v>
      </c>
      <c r="AE340" s="19">
        <f t="shared" si="692"/>
        <v>12</v>
      </c>
      <c r="AF340" s="37">
        <f t="shared" si="671"/>
        <v>789</v>
      </c>
    </row>
    <row r="341" s="2" customFormat="1" ht="14.25" spans="1:32">
      <c r="A341" s="18">
        <v>436</v>
      </c>
      <c r="B341" s="19" t="str">
        <f>VLOOKUP($K341,[1]房源明细!$B:$P,5,FALSE)</f>
        <v>刘仪</v>
      </c>
      <c r="C341" s="19" t="s">
        <v>279</v>
      </c>
      <c r="D341" s="19">
        <f>VLOOKUP($K341,[1]房源明细!$B:$P,11,FALSE)</f>
        <v>4</v>
      </c>
      <c r="E341" s="19">
        <f>VLOOKUP($K341,[1]房源明细!$B:$P,12,FALSE)</f>
        <v>0</v>
      </c>
      <c r="F341" s="19">
        <f>VLOOKUP($K341,[1]房源明细!$B:$P,13,FALSE)</f>
        <v>0</v>
      </c>
      <c r="G341" s="19">
        <f>VLOOKUP($K341,[1]房源明细!$B:$P,14,FALSE)</f>
        <v>4</v>
      </c>
      <c r="H341" s="19">
        <f>VLOOKUP($K341,[1]房源明细!$B:$P,15,FALSE)</f>
        <v>0</v>
      </c>
      <c r="I341" s="28">
        <f>VLOOKUP($K341,[1]房源明细!$B:$P,3,FALSE)</f>
        <v>44354</v>
      </c>
      <c r="J341" s="19"/>
      <c r="K341" s="29" t="s">
        <v>642</v>
      </c>
      <c r="L341" s="19">
        <f>VLOOKUP($K341,[1]房源明细!$B:$P,2,FALSE)</f>
        <v>58.09</v>
      </c>
      <c r="M341" s="19"/>
      <c r="N341" s="19">
        <f t="shared" ref="N341:Q341" si="721">E341*16</f>
        <v>0</v>
      </c>
      <c r="O341" s="19">
        <f t="shared" si="721"/>
        <v>0</v>
      </c>
      <c r="P341" s="19">
        <f t="shared" si="721"/>
        <v>64</v>
      </c>
      <c r="Q341" s="19">
        <f t="shared" si="721"/>
        <v>0</v>
      </c>
      <c r="R341" s="19">
        <f>[1]房源明细!J441</f>
        <v>4.57</v>
      </c>
      <c r="S341" s="19">
        <f t="shared" ref="S341:V341" si="722">IF($L341&gt;N341,N341,$L341)</f>
        <v>0</v>
      </c>
      <c r="T341" s="19">
        <f t="shared" si="722"/>
        <v>0</v>
      </c>
      <c r="U341" s="19">
        <f t="shared" si="722"/>
        <v>58.09</v>
      </c>
      <c r="V341" s="19">
        <f t="shared" si="722"/>
        <v>0</v>
      </c>
      <c r="W341" s="19">
        <f>VLOOKUP($K341,[1]房源明细!$B:$P,10,FALSE)</f>
        <v>214</v>
      </c>
      <c r="X341" s="19">
        <f>IF(DATEDIF(I341,$X$2,"m")&gt;12,12,DATEDIF(I341,$X$2,"m"))</f>
        <v>12</v>
      </c>
      <c r="Y341" s="19">
        <f t="shared" si="686"/>
        <v>2568</v>
      </c>
      <c r="Z341" s="35">
        <f t="shared" si="687"/>
        <v>0</v>
      </c>
      <c r="AA341" s="35">
        <f t="shared" si="688"/>
        <v>0</v>
      </c>
      <c r="AB341" s="36">
        <f t="shared" si="689"/>
        <v>79.64139</v>
      </c>
      <c r="AC341" s="35">
        <f t="shared" si="690"/>
        <v>0</v>
      </c>
      <c r="AD341" s="35">
        <f t="shared" si="691"/>
        <v>79.64</v>
      </c>
      <c r="AE341" s="19">
        <f t="shared" si="692"/>
        <v>12</v>
      </c>
      <c r="AF341" s="37">
        <f t="shared" si="671"/>
        <v>955</v>
      </c>
    </row>
    <row r="342" s="2" customFormat="1" ht="14.25" spans="1:32">
      <c r="A342" s="18">
        <v>437</v>
      </c>
      <c r="B342" s="19" t="str">
        <f>VLOOKUP($K342,[1]房源明细!$B:$P,5,FALSE)</f>
        <v>徐小兵</v>
      </c>
      <c r="C342" s="19" t="s">
        <v>322</v>
      </c>
      <c r="D342" s="19">
        <f>VLOOKUP($K342,[1]房源明细!$B:$P,11,FALSE)</f>
        <v>1</v>
      </c>
      <c r="E342" s="19">
        <f>VLOOKUP($K342,[1]房源明细!$B:$P,12,FALSE)</f>
        <v>0</v>
      </c>
      <c r="F342" s="19">
        <f>VLOOKUP($K342,[1]房源明细!$B:$P,13,FALSE)</f>
        <v>0</v>
      </c>
      <c r="G342" s="19">
        <f>VLOOKUP($K342,[1]房源明细!$B:$P,14,FALSE)</f>
        <v>1</v>
      </c>
      <c r="H342" s="19">
        <f>VLOOKUP($K342,[1]房源明细!$B:$P,15,FALSE)</f>
        <v>0</v>
      </c>
      <c r="I342" s="28">
        <f>VLOOKUP($K342,[1]房源明细!$B:$P,3,FALSE)</f>
        <v>44355</v>
      </c>
      <c r="J342" s="19"/>
      <c r="K342" s="29" t="s">
        <v>643</v>
      </c>
      <c r="L342" s="19">
        <f>VLOOKUP($K342,[1]房源明细!$B:$P,2,FALSE)</f>
        <v>58.65</v>
      </c>
      <c r="M342" s="19"/>
      <c r="N342" s="19">
        <f t="shared" ref="N342:Q342" si="723">E342*16</f>
        <v>0</v>
      </c>
      <c r="O342" s="19">
        <f t="shared" si="723"/>
        <v>0</v>
      </c>
      <c r="P342" s="19">
        <f t="shared" si="723"/>
        <v>16</v>
      </c>
      <c r="Q342" s="19">
        <f t="shared" si="723"/>
        <v>0</v>
      </c>
      <c r="R342" s="19">
        <f>[1]房源明细!J442</f>
        <v>4.57</v>
      </c>
      <c r="S342" s="19">
        <f t="shared" ref="S342:V342" si="724">IF($L342&gt;N342,N342,$L342)</f>
        <v>0</v>
      </c>
      <c r="T342" s="19">
        <f t="shared" si="724"/>
        <v>0</v>
      </c>
      <c r="U342" s="19">
        <f t="shared" si="724"/>
        <v>16</v>
      </c>
      <c r="V342" s="19">
        <f t="shared" si="724"/>
        <v>0</v>
      </c>
      <c r="W342" s="19">
        <f>VLOOKUP($K342,[1]房源明细!$B:$P,10,FALSE)</f>
        <v>216</v>
      </c>
      <c r="X342" s="19">
        <f>IF(DATEDIF(I342,$X$2,"m")&gt;12,12,DATEDIF(I342,$X$2,"m"))</f>
        <v>12</v>
      </c>
      <c r="Y342" s="19">
        <f t="shared" si="686"/>
        <v>2592</v>
      </c>
      <c r="Z342" s="35">
        <f t="shared" si="687"/>
        <v>0</v>
      </c>
      <c r="AA342" s="35">
        <f t="shared" si="688"/>
        <v>0</v>
      </c>
      <c r="AB342" s="36">
        <f t="shared" si="689"/>
        <v>21.936</v>
      </c>
      <c r="AC342" s="35">
        <f t="shared" si="690"/>
        <v>0</v>
      </c>
      <c r="AD342" s="35">
        <f t="shared" si="691"/>
        <v>21.93</v>
      </c>
      <c r="AE342" s="19">
        <f t="shared" si="692"/>
        <v>12</v>
      </c>
      <c r="AF342" s="37">
        <f t="shared" si="671"/>
        <v>263</v>
      </c>
    </row>
    <row r="343" s="2" customFormat="1" ht="14.25" spans="1:32">
      <c r="A343" s="18">
        <v>456</v>
      </c>
      <c r="B343" s="19" t="str">
        <f>VLOOKUP($K343,[1]房源明细!$B:$P,5,FALSE)</f>
        <v>柯雲</v>
      </c>
      <c r="C343" s="19" t="s">
        <v>644</v>
      </c>
      <c r="D343" s="19">
        <f>VLOOKUP($K343,[1]房源明细!$B:$P,11,FALSE)</f>
        <v>2</v>
      </c>
      <c r="E343" s="19">
        <f>VLOOKUP($K343,[1]房源明细!$B:$P,12,FALSE)</f>
        <v>0</v>
      </c>
      <c r="F343" s="19">
        <f>VLOOKUP($K343,[1]房源明细!$B:$P,13,FALSE)</f>
        <v>0</v>
      </c>
      <c r="G343" s="19">
        <f>VLOOKUP($K343,[1]房源明细!$B:$P,14,FALSE)</f>
        <v>2</v>
      </c>
      <c r="H343" s="19">
        <f>VLOOKUP($K343,[1]房源明细!$B:$P,15,FALSE)</f>
        <v>0</v>
      </c>
      <c r="I343" s="28">
        <f>VLOOKUP($K343,[1]房源明细!$B:$P,3,FALSE)</f>
        <v>43647</v>
      </c>
      <c r="J343" s="19"/>
      <c r="K343" s="29" t="s">
        <v>645</v>
      </c>
      <c r="L343" s="19">
        <f>VLOOKUP($K343,[1]房源明细!$B:$P,2,FALSE)</f>
        <v>58.09</v>
      </c>
      <c r="M343" s="19"/>
      <c r="N343" s="19">
        <f t="shared" ref="N343:Q343" si="725">E343*16</f>
        <v>0</v>
      </c>
      <c r="O343" s="19">
        <f t="shared" si="725"/>
        <v>0</v>
      </c>
      <c r="P343" s="19">
        <f t="shared" si="725"/>
        <v>32</v>
      </c>
      <c r="Q343" s="19">
        <f t="shared" si="725"/>
        <v>0</v>
      </c>
      <c r="R343" s="19">
        <f>[1]房源明细!J461</f>
        <v>4.57</v>
      </c>
      <c r="S343" s="19">
        <f t="shared" ref="S343:V343" si="726">IF($L343&gt;N343,N343,$L343)</f>
        <v>0</v>
      </c>
      <c r="T343" s="19">
        <f t="shared" si="726"/>
        <v>0</v>
      </c>
      <c r="U343" s="19">
        <f t="shared" si="726"/>
        <v>32</v>
      </c>
      <c r="V343" s="19">
        <f t="shared" si="726"/>
        <v>0</v>
      </c>
      <c r="W343" s="19">
        <f>VLOOKUP($K343,[1]房源明细!$B:$P,10,FALSE)</f>
        <v>227</v>
      </c>
      <c r="X343" s="19">
        <f>IF(DATEDIF(I343,$X$2,"m")&gt;12,12,DATEDIF(I343,$X$2,"m"))</f>
        <v>12</v>
      </c>
      <c r="Y343" s="19">
        <f t="shared" si="686"/>
        <v>2724</v>
      </c>
      <c r="Z343" s="35">
        <f t="shared" si="687"/>
        <v>0</v>
      </c>
      <c r="AA343" s="35">
        <f t="shared" si="688"/>
        <v>0</v>
      </c>
      <c r="AB343" s="36">
        <f t="shared" si="689"/>
        <v>43.872</v>
      </c>
      <c r="AC343" s="35">
        <f t="shared" si="690"/>
        <v>0</v>
      </c>
      <c r="AD343" s="35">
        <f t="shared" si="691"/>
        <v>43.87</v>
      </c>
      <c r="AE343" s="19">
        <f t="shared" si="692"/>
        <v>12</v>
      </c>
      <c r="AF343" s="37">
        <f t="shared" si="671"/>
        <v>526</v>
      </c>
    </row>
    <row r="344" s="2" customFormat="1" ht="14.25" spans="1:32">
      <c r="A344" s="18">
        <v>462</v>
      </c>
      <c r="B344" s="19" t="str">
        <f>VLOOKUP($K344,[1]房源明细!$B:$P,5,FALSE)</f>
        <v>张桂连</v>
      </c>
      <c r="C344" s="19" t="s">
        <v>196</v>
      </c>
      <c r="D344" s="19">
        <f>VLOOKUP($K344,[1]房源明细!$B:$P,11,FALSE)</f>
        <v>2</v>
      </c>
      <c r="E344" s="19">
        <f>VLOOKUP($K344,[1]房源明细!$B:$P,12,FALSE)</f>
        <v>0</v>
      </c>
      <c r="F344" s="19">
        <f>VLOOKUP($K344,[1]房源明细!$B:$P,13,FALSE)</f>
        <v>0</v>
      </c>
      <c r="G344" s="19">
        <f>VLOOKUP($K344,[1]房源明细!$B:$P,14,FALSE)</f>
        <v>2</v>
      </c>
      <c r="H344" s="19">
        <f>VLOOKUP($K344,[1]房源明细!$B:$P,15,FALSE)</f>
        <v>0</v>
      </c>
      <c r="I344" s="28">
        <f>VLOOKUP($K344,[1]房源明细!$B:$P,3,FALSE)</f>
        <v>43664</v>
      </c>
      <c r="J344" s="19"/>
      <c r="K344" s="29" t="s">
        <v>646</v>
      </c>
      <c r="L344" s="19">
        <f>VLOOKUP($K344,[1]房源明细!$B:$P,2,FALSE)</f>
        <v>57.34</v>
      </c>
      <c r="M344" s="19"/>
      <c r="N344" s="19">
        <f t="shared" ref="N344:Q344" si="727">E344*16</f>
        <v>0</v>
      </c>
      <c r="O344" s="19">
        <f t="shared" si="727"/>
        <v>0</v>
      </c>
      <c r="P344" s="19">
        <f t="shared" si="727"/>
        <v>32</v>
      </c>
      <c r="Q344" s="19">
        <f t="shared" si="727"/>
        <v>0</v>
      </c>
      <c r="R344" s="19">
        <f>[1]房源明细!J467</f>
        <v>4.57</v>
      </c>
      <c r="S344" s="19">
        <f t="shared" ref="S344:V344" si="728">IF($L344&gt;N344,N344,$L344)</f>
        <v>0</v>
      </c>
      <c r="T344" s="19">
        <f t="shared" si="728"/>
        <v>0</v>
      </c>
      <c r="U344" s="19">
        <f t="shared" si="728"/>
        <v>32</v>
      </c>
      <c r="V344" s="19">
        <f t="shared" si="728"/>
        <v>0</v>
      </c>
      <c r="W344" s="19">
        <f>VLOOKUP($K344,[1]房源明细!$B:$P,10,FALSE)</f>
        <v>224</v>
      </c>
      <c r="X344" s="19">
        <f>IF(DATEDIF(I344,$X$2,"m")&gt;12,12,DATEDIF(I344,$X$2,"m"))</f>
        <v>12</v>
      </c>
      <c r="Y344" s="19">
        <f t="shared" si="686"/>
        <v>2688</v>
      </c>
      <c r="Z344" s="35">
        <f t="shared" si="687"/>
        <v>0</v>
      </c>
      <c r="AA344" s="35">
        <f t="shared" si="688"/>
        <v>0</v>
      </c>
      <c r="AB344" s="36">
        <f t="shared" si="689"/>
        <v>43.872</v>
      </c>
      <c r="AC344" s="35">
        <f t="shared" si="690"/>
        <v>0</v>
      </c>
      <c r="AD344" s="35">
        <f t="shared" si="691"/>
        <v>43.87</v>
      </c>
      <c r="AE344" s="19">
        <f t="shared" si="692"/>
        <v>12</v>
      </c>
      <c r="AF344" s="37">
        <f t="shared" si="671"/>
        <v>526</v>
      </c>
    </row>
    <row r="345" s="2" customFormat="1" ht="14.25" spans="1:32">
      <c r="A345" s="18">
        <v>473</v>
      </c>
      <c r="B345" s="19" t="str">
        <f>VLOOKUP($K345,[1]房源明细!$B:$P,5,FALSE)</f>
        <v>柯细英</v>
      </c>
      <c r="C345" s="19" t="s">
        <v>647</v>
      </c>
      <c r="D345" s="19">
        <f>VLOOKUP($K345,[1]房源明细!$B:$P,11,FALSE)</f>
        <v>1</v>
      </c>
      <c r="E345" s="19">
        <f>VLOOKUP($K345,[1]房源明细!$B:$P,12,FALSE)</f>
        <v>0</v>
      </c>
      <c r="F345" s="19">
        <f>VLOOKUP($K345,[1]房源明细!$B:$P,13,FALSE)</f>
        <v>0</v>
      </c>
      <c r="G345" s="19">
        <f>VLOOKUP($K345,[1]房源明细!$B:$P,14,FALSE)</f>
        <v>1</v>
      </c>
      <c r="H345" s="19">
        <f>VLOOKUP($K345,[1]房源明细!$B:$P,15,FALSE)</f>
        <v>0</v>
      </c>
      <c r="I345" s="28">
        <f>VLOOKUP($K345,[1]房源明细!$B:$P,3,FALSE)</f>
        <v>43647</v>
      </c>
      <c r="J345" s="19"/>
      <c r="K345" s="29" t="s">
        <v>648</v>
      </c>
      <c r="L345" s="19">
        <f>VLOOKUP($K345,[1]房源明细!$B:$P,2,FALSE)</f>
        <v>58.65</v>
      </c>
      <c r="M345" s="19"/>
      <c r="N345" s="19">
        <f t="shared" ref="N345:Q345" si="729">E345*16</f>
        <v>0</v>
      </c>
      <c r="O345" s="19">
        <f t="shared" si="729"/>
        <v>0</v>
      </c>
      <c r="P345" s="19">
        <f t="shared" si="729"/>
        <v>16</v>
      </c>
      <c r="Q345" s="19">
        <f t="shared" si="729"/>
        <v>0</v>
      </c>
      <c r="R345" s="19">
        <f>[1]房源明细!J478</f>
        <v>4.57</v>
      </c>
      <c r="S345" s="19">
        <f t="shared" ref="S345:V345" si="730">IF($L345&gt;N345,N345,$L345)</f>
        <v>0</v>
      </c>
      <c r="T345" s="19">
        <f t="shared" si="730"/>
        <v>0</v>
      </c>
      <c r="U345" s="19">
        <f t="shared" si="730"/>
        <v>16</v>
      </c>
      <c r="V345" s="19">
        <f t="shared" si="730"/>
        <v>0</v>
      </c>
      <c r="W345" s="19">
        <f>VLOOKUP($K345,[1]房源明细!$B:$P,10,FALSE)</f>
        <v>229</v>
      </c>
      <c r="X345" s="19">
        <f>IF(DATEDIF(I345,$X$2,"m")&gt;12,12,DATEDIF(I345,$X$2,"m"))</f>
        <v>12</v>
      </c>
      <c r="Y345" s="19">
        <f t="shared" si="686"/>
        <v>2748</v>
      </c>
      <c r="Z345" s="35">
        <f t="shared" si="687"/>
        <v>0</v>
      </c>
      <c r="AA345" s="35">
        <f t="shared" si="688"/>
        <v>0</v>
      </c>
      <c r="AB345" s="36">
        <f t="shared" si="689"/>
        <v>21.936</v>
      </c>
      <c r="AC345" s="35">
        <f t="shared" si="690"/>
        <v>0</v>
      </c>
      <c r="AD345" s="35">
        <f t="shared" si="691"/>
        <v>21.93</v>
      </c>
      <c r="AE345" s="19">
        <f t="shared" si="692"/>
        <v>12</v>
      </c>
      <c r="AF345" s="37">
        <f t="shared" si="671"/>
        <v>263</v>
      </c>
    </row>
    <row r="346" s="2" customFormat="1" ht="14.25" spans="1:32">
      <c r="A346" s="18">
        <v>490</v>
      </c>
      <c r="B346" s="19" t="str">
        <f>VLOOKUP($K346,[1]房源明细!$B:$P,5,FALSE)</f>
        <v>唐艳龙</v>
      </c>
      <c r="C346" s="19" t="s">
        <v>209</v>
      </c>
      <c r="D346" s="19">
        <f>VLOOKUP($K346,[1]房源明细!$B:$P,11,FALSE)</f>
        <v>1</v>
      </c>
      <c r="E346" s="19">
        <f>VLOOKUP($K346,[1]房源明细!$B:$P,12,FALSE)</f>
        <v>0</v>
      </c>
      <c r="F346" s="19">
        <f>VLOOKUP($K346,[1]房源明细!$B:$P,13,FALSE)</f>
        <v>0</v>
      </c>
      <c r="G346" s="19">
        <f>VLOOKUP($K346,[1]房源明细!$B:$P,14,FALSE)</f>
        <v>1</v>
      </c>
      <c r="H346" s="19">
        <f>VLOOKUP($K346,[1]房源明细!$B:$P,15,FALSE)</f>
        <v>0</v>
      </c>
      <c r="I346" s="28">
        <f>VLOOKUP($K346,[1]房源明细!$B:$P,3,FALSE)</f>
        <v>43663</v>
      </c>
      <c r="J346" s="19"/>
      <c r="K346" s="29" t="s">
        <v>649</v>
      </c>
      <c r="L346" s="19">
        <f>VLOOKUP($K346,[1]房源明细!$B:$P,2,FALSE)</f>
        <v>57.34</v>
      </c>
      <c r="M346" s="19"/>
      <c r="N346" s="19">
        <f t="shared" ref="N346:Q346" si="731">E346*16</f>
        <v>0</v>
      </c>
      <c r="O346" s="19">
        <f t="shared" si="731"/>
        <v>0</v>
      </c>
      <c r="P346" s="19">
        <f t="shared" si="731"/>
        <v>16</v>
      </c>
      <c r="Q346" s="19">
        <f t="shared" si="731"/>
        <v>0</v>
      </c>
      <c r="R346" s="19">
        <f>[1]房源明细!J495</f>
        <v>4.57</v>
      </c>
      <c r="S346" s="19">
        <f t="shared" ref="S346:V346" si="732">IF($L346&gt;N346,N346,$L346)</f>
        <v>0</v>
      </c>
      <c r="T346" s="19">
        <f t="shared" si="732"/>
        <v>0</v>
      </c>
      <c r="U346" s="19">
        <f t="shared" si="732"/>
        <v>16</v>
      </c>
      <c r="V346" s="19">
        <f t="shared" si="732"/>
        <v>0</v>
      </c>
      <c r="W346" s="19">
        <f>VLOOKUP($K346,[1]房源明细!$B:$P,10,FALSE)</f>
        <v>212</v>
      </c>
      <c r="X346" s="19">
        <f>IF(DATEDIF(I346,$X$2,"m")&gt;12,12,DATEDIF(I346,$X$2,"m"))</f>
        <v>12</v>
      </c>
      <c r="Y346" s="19">
        <f t="shared" si="686"/>
        <v>2544</v>
      </c>
      <c r="Z346" s="35">
        <f t="shared" si="687"/>
        <v>0</v>
      </c>
      <c r="AA346" s="35">
        <f t="shared" si="688"/>
        <v>0</v>
      </c>
      <c r="AB346" s="36">
        <f t="shared" si="689"/>
        <v>21.936</v>
      </c>
      <c r="AC346" s="35">
        <f t="shared" si="690"/>
        <v>0</v>
      </c>
      <c r="AD346" s="35">
        <f t="shared" si="691"/>
        <v>21.93</v>
      </c>
      <c r="AE346" s="19">
        <f t="shared" si="692"/>
        <v>12</v>
      </c>
      <c r="AF346" s="37">
        <f t="shared" si="671"/>
        <v>263</v>
      </c>
    </row>
    <row r="347" s="2" customFormat="1" ht="14.25" spans="1:32">
      <c r="A347" s="18">
        <v>491</v>
      </c>
      <c r="B347" s="19" t="str">
        <f>VLOOKUP($K347,[1]房源明细!$B:$P,5,FALSE)</f>
        <v>郑丽芳</v>
      </c>
      <c r="C347" s="19" t="s">
        <v>650</v>
      </c>
      <c r="D347" s="19">
        <f>VLOOKUP($K347,[1]房源明细!$B:$P,11,FALSE)</f>
        <v>2</v>
      </c>
      <c r="E347" s="19">
        <f>VLOOKUP($K347,[1]房源明细!$B:$P,12,FALSE)</f>
        <v>0</v>
      </c>
      <c r="F347" s="19">
        <f>VLOOKUP($K347,[1]房源明细!$B:$P,13,FALSE)</f>
        <v>0</v>
      </c>
      <c r="G347" s="19">
        <f>VLOOKUP($K347,[1]房源明细!$B:$P,14,FALSE)</f>
        <v>2</v>
      </c>
      <c r="H347" s="19">
        <f>VLOOKUP($K347,[1]房源明细!$B:$P,15,FALSE)</f>
        <v>0</v>
      </c>
      <c r="I347" s="28">
        <f>VLOOKUP($K347,[1]房源明细!$B:$P,3,FALSE)</f>
        <v>43647</v>
      </c>
      <c r="J347" s="19"/>
      <c r="K347" s="29" t="s">
        <v>651</v>
      </c>
      <c r="L347" s="19">
        <f>VLOOKUP($K347,[1]房源明细!$B:$P,2,FALSE)</f>
        <v>57.31</v>
      </c>
      <c r="M347" s="19"/>
      <c r="N347" s="19">
        <f t="shared" ref="N347:Q347" si="733">E347*16</f>
        <v>0</v>
      </c>
      <c r="O347" s="19">
        <f t="shared" si="733"/>
        <v>0</v>
      </c>
      <c r="P347" s="19">
        <f t="shared" si="733"/>
        <v>32</v>
      </c>
      <c r="Q347" s="19">
        <f t="shared" si="733"/>
        <v>0</v>
      </c>
      <c r="R347" s="19">
        <f>[1]房源明细!J496</f>
        <v>4.57</v>
      </c>
      <c r="S347" s="19">
        <f t="shared" ref="S347:V347" si="734">IF($L347&gt;N347,N347,$L347)</f>
        <v>0</v>
      </c>
      <c r="T347" s="19">
        <f t="shared" si="734"/>
        <v>0</v>
      </c>
      <c r="U347" s="19">
        <f t="shared" si="734"/>
        <v>32</v>
      </c>
      <c r="V347" s="19">
        <f t="shared" si="734"/>
        <v>0</v>
      </c>
      <c r="W347" s="19">
        <f>VLOOKUP($K347,[1]房源明细!$B:$P,10,FALSE)</f>
        <v>211</v>
      </c>
      <c r="X347" s="19">
        <f>IF(DATEDIF(I347,$X$2,"m")&gt;12,12,DATEDIF(I347,$X$2,"m"))</f>
        <v>12</v>
      </c>
      <c r="Y347" s="19">
        <f t="shared" si="686"/>
        <v>2532</v>
      </c>
      <c r="Z347" s="35">
        <f t="shared" si="687"/>
        <v>0</v>
      </c>
      <c r="AA347" s="35">
        <f t="shared" si="688"/>
        <v>0</v>
      </c>
      <c r="AB347" s="36">
        <f t="shared" si="689"/>
        <v>43.872</v>
      </c>
      <c r="AC347" s="35">
        <f t="shared" si="690"/>
        <v>0</v>
      </c>
      <c r="AD347" s="35">
        <f t="shared" si="691"/>
        <v>43.87</v>
      </c>
      <c r="AE347" s="19">
        <f t="shared" si="692"/>
        <v>12</v>
      </c>
      <c r="AF347" s="37">
        <f t="shared" si="671"/>
        <v>526</v>
      </c>
    </row>
    <row r="348" s="2" customFormat="1" ht="14.25" spans="1:32">
      <c r="A348" s="18">
        <v>492</v>
      </c>
      <c r="B348" s="19" t="str">
        <f>VLOOKUP($K348,[1]房源明细!$B:$P,5,FALSE)</f>
        <v>曹幼兰</v>
      </c>
      <c r="C348" s="19" t="s">
        <v>652</v>
      </c>
      <c r="D348" s="19">
        <f>VLOOKUP($K348,[1]房源明细!$B:$P,11,FALSE)</f>
        <v>3</v>
      </c>
      <c r="E348" s="19">
        <f>VLOOKUP($K348,[1]房源明细!$B:$P,12,FALSE)</f>
        <v>0</v>
      </c>
      <c r="F348" s="19">
        <f>VLOOKUP($K348,[1]房源明细!$B:$P,13,FALSE)</f>
        <v>0</v>
      </c>
      <c r="G348" s="19">
        <f>VLOOKUP($K348,[1]房源明细!$B:$P,14,FALSE)</f>
        <v>3</v>
      </c>
      <c r="H348" s="19">
        <f>VLOOKUP($K348,[1]房源明细!$B:$P,15,FALSE)</f>
        <v>0</v>
      </c>
      <c r="I348" s="28">
        <f>VLOOKUP($K348,[1]房源明细!$B:$P,3,FALSE)</f>
        <v>43647</v>
      </c>
      <c r="J348" s="19"/>
      <c r="K348" s="29" t="s">
        <v>653</v>
      </c>
      <c r="L348" s="19">
        <f>VLOOKUP($K348,[1]房源明细!$B:$P,2,FALSE)</f>
        <v>58.09</v>
      </c>
      <c r="M348" s="19"/>
      <c r="N348" s="19">
        <f t="shared" ref="N348:Q348" si="735">E348*16</f>
        <v>0</v>
      </c>
      <c r="O348" s="19">
        <f t="shared" si="735"/>
        <v>0</v>
      </c>
      <c r="P348" s="19">
        <f t="shared" si="735"/>
        <v>48</v>
      </c>
      <c r="Q348" s="19">
        <f t="shared" si="735"/>
        <v>0</v>
      </c>
      <c r="R348" s="19">
        <f>[1]房源明细!J497</f>
        <v>4.57</v>
      </c>
      <c r="S348" s="19">
        <f t="shared" ref="S348:V348" si="736">IF($L348&gt;N348,N348,$L348)</f>
        <v>0</v>
      </c>
      <c r="T348" s="19">
        <f t="shared" si="736"/>
        <v>0</v>
      </c>
      <c r="U348" s="19">
        <f t="shared" si="736"/>
        <v>48</v>
      </c>
      <c r="V348" s="19">
        <f t="shared" si="736"/>
        <v>0</v>
      </c>
      <c r="W348" s="19">
        <f>VLOOKUP($K348,[1]房源明细!$B:$P,10,FALSE)</f>
        <v>214</v>
      </c>
      <c r="X348" s="19">
        <f>IF(DATEDIF(I348,$X$2,"m")&gt;12,12,DATEDIF(I348,$X$2,"m"))</f>
        <v>12</v>
      </c>
      <c r="Y348" s="19">
        <f t="shared" si="686"/>
        <v>2568</v>
      </c>
      <c r="Z348" s="35">
        <f t="shared" si="687"/>
        <v>0</v>
      </c>
      <c r="AA348" s="35">
        <f t="shared" si="688"/>
        <v>0</v>
      </c>
      <c r="AB348" s="36">
        <f t="shared" si="689"/>
        <v>65.808</v>
      </c>
      <c r="AC348" s="35">
        <f t="shared" si="690"/>
        <v>0</v>
      </c>
      <c r="AD348" s="35">
        <f t="shared" si="691"/>
        <v>65.8</v>
      </c>
      <c r="AE348" s="19">
        <f t="shared" si="692"/>
        <v>12</v>
      </c>
      <c r="AF348" s="37">
        <f t="shared" si="671"/>
        <v>789</v>
      </c>
    </row>
    <row r="349" s="2" customFormat="1" ht="14.25" spans="1:32">
      <c r="A349" s="18">
        <v>493</v>
      </c>
      <c r="B349" s="19" t="str">
        <f>VLOOKUP($K349,[1]房源明细!$B:$P,5,FALSE)</f>
        <v>汪炽炫</v>
      </c>
      <c r="C349" s="19" t="s">
        <v>654</v>
      </c>
      <c r="D349" s="19">
        <f>VLOOKUP($K349,[1]房源明细!$B:$P,11,FALSE)</f>
        <v>4</v>
      </c>
      <c r="E349" s="19">
        <f>VLOOKUP($K349,[1]房源明细!$B:$P,12,FALSE)</f>
        <v>0</v>
      </c>
      <c r="F349" s="19">
        <f>VLOOKUP($K349,[1]房源明细!$B:$P,13,FALSE)</f>
        <v>0</v>
      </c>
      <c r="G349" s="19">
        <f>VLOOKUP($K349,[1]房源明细!$B:$P,14,FALSE)</f>
        <v>4</v>
      </c>
      <c r="H349" s="19">
        <f>VLOOKUP($K349,[1]房源明细!$B:$P,15,FALSE)</f>
        <v>0</v>
      </c>
      <c r="I349" s="28">
        <f>VLOOKUP($K349,[1]房源明细!$B:$P,3,FALSE)</f>
        <v>43647</v>
      </c>
      <c r="J349" s="19"/>
      <c r="K349" s="29" t="s">
        <v>655</v>
      </c>
      <c r="L349" s="19">
        <f>VLOOKUP($K349,[1]房源明细!$B:$P,2,FALSE)</f>
        <v>58.65</v>
      </c>
      <c r="M349" s="19"/>
      <c r="N349" s="19">
        <f t="shared" ref="N349:Q349" si="737">E349*16</f>
        <v>0</v>
      </c>
      <c r="O349" s="19">
        <f t="shared" si="737"/>
        <v>0</v>
      </c>
      <c r="P349" s="19">
        <f t="shared" si="737"/>
        <v>64</v>
      </c>
      <c r="Q349" s="19">
        <f t="shared" si="737"/>
        <v>0</v>
      </c>
      <c r="R349" s="19">
        <f>[1]房源明细!J498</f>
        <v>4.57</v>
      </c>
      <c r="S349" s="19">
        <f t="shared" ref="S349:V349" si="738">IF($L349&gt;N349,N349,$L349)</f>
        <v>0</v>
      </c>
      <c r="T349" s="19">
        <f t="shared" si="738"/>
        <v>0</v>
      </c>
      <c r="U349" s="19">
        <f t="shared" si="738"/>
        <v>58.65</v>
      </c>
      <c r="V349" s="19">
        <f t="shared" si="738"/>
        <v>0</v>
      </c>
      <c r="W349" s="19">
        <f>VLOOKUP($K349,[1]房源明细!$B:$P,10,FALSE)</f>
        <v>216</v>
      </c>
      <c r="X349" s="19">
        <f>IF(DATEDIF(I349,$X$2,"m")&gt;12,12,DATEDIF(I349,$X$2,"m"))</f>
        <v>12</v>
      </c>
      <c r="Y349" s="19">
        <f t="shared" si="686"/>
        <v>2592</v>
      </c>
      <c r="Z349" s="35">
        <f t="shared" si="687"/>
        <v>0</v>
      </c>
      <c r="AA349" s="35">
        <f t="shared" si="688"/>
        <v>0</v>
      </c>
      <c r="AB349" s="36">
        <f t="shared" si="689"/>
        <v>80.40915</v>
      </c>
      <c r="AC349" s="35">
        <f t="shared" si="690"/>
        <v>0</v>
      </c>
      <c r="AD349" s="35">
        <f t="shared" si="691"/>
        <v>80.4</v>
      </c>
      <c r="AE349" s="19">
        <f t="shared" si="692"/>
        <v>12</v>
      </c>
      <c r="AF349" s="37">
        <f t="shared" si="671"/>
        <v>964</v>
      </c>
    </row>
    <row r="350" s="2" customFormat="1" ht="14.25" spans="1:32">
      <c r="A350" s="18">
        <v>494</v>
      </c>
      <c r="B350" s="19" t="str">
        <f>VLOOKUP($K350,[1]房源明细!$B:$P,5,FALSE)</f>
        <v>石小冬</v>
      </c>
      <c r="C350" s="19" t="s">
        <v>355</v>
      </c>
      <c r="D350" s="19">
        <f>VLOOKUP($K350,[1]房源明细!$B:$P,11,FALSE)</f>
        <v>1</v>
      </c>
      <c r="E350" s="19">
        <f>VLOOKUP($K350,[1]房源明细!$B:$P,12,FALSE)</f>
        <v>0</v>
      </c>
      <c r="F350" s="19">
        <f>VLOOKUP($K350,[1]房源明细!$B:$P,13,FALSE)</f>
        <v>0</v>
      </c>
      <c r="G350" s="19">
        <f>VLOOKUP($K350,[1]房源明细!$B:$P,14,FALSE)</f>
        <v>1</v>
      </c>
      <c r="H350" s="19">
        <f>VLOOKUP($K350,[1]房源明细!$B:$P,15,FALSE)</f>
        <v>0</v>
      </c>
      <c r="I350" s="28">
        <f>VLOOKUP($K350,[1]房源明细!$B:$P,3,FALSE)</f>
        <v>42989</v>
      </c>
      <c r="J350" s="19"/>
      <c r="K350" s="29" t="s">
        <v>656</v>
      </c>
      <c r="L350" s="19">
        <f>VLOOKUP($K350,[1]房源明细!$B:$P,2,FALSE)</f>
        <v>52.93</v>
      </c>
      <c r="M350" s="19"/>
      <c r="N350" s="19">
        <f t="shared" ref="N350:Q350" si="739">E350*16</f>
        <v>0</v>
      </c>
      <c r="O350" s="19">
        <f t="shared" si="739"/>
        <v>0</v>
      </c>
      <c r="P350" s="19">
        <f t="shared" si="739"/>
        <v>16</v>
      </c>
      <c r="Q350" s="19">
        <f t="shared" si="739"/>
        <v>0</v>
      </c>
      <c r="R350" s="19">
        <f>[1]房源明细!J499</f>
        <v>4.57</v>
      </c>
      <c r="S350" s="19">
        <f t="shared" ref="S350:V350" si="740">IF($L350&gt;N350,N350,$L350)</f>
        <v>0</v>
      </c>
      <c r="T350" s="19">
        <f t="shared" si="740"/>
        <v>0</v>
      </c>
      <c r="U350" s="19">
        <f t="shared" si="740"/>
        <v>16</v>
      </c>
      <c r="V350" s="19">
        <f t="shared" si="740"/>
        <v>0</v>
      </c>
      <c r="W350" s="19">
        <f>VLOOKUP($K350,[1]房源明细!$B:$P,10,FALSE)</f>
        <v>195</v>
      </c>
      <c r="X350" s="19">
        <f>IF(DATEDIF(I350,$X$2,"m")&gt;12,12,DATEDIF(I350,$X$2,"m"))</f>
        <v>12</v>
      </c>
      <c r="Y350" s="19">
        <f t="shared" si="686"/>
        <v>2340</v>
      </c>
      <c r="Z350" s="35">
        <f t="shared" si="687"/>
        <v>0</v>
      </c>
      <c r="AA350" s="35">
        <f t="shared" si="688"/>
        <v>0</v>
      </c>
      <c r="AB350" s="36">
        <f t="shared" si="689"/>
        <v>21.936</v>
      </c>
      <c r="AC350" s="35">
        <f t="shared" si="690"/>
        <v>0</v>
      </c>
      <c r="AD350" s="35">
        <f t="shared" si="691"/>
        <v>21.93</v>
      </c>
      <c r="AE350" s="19">
        <f t="shared" si="692"/>
        <v>12</v>
      </c>
      <c r="AF350" s="37">
        <f t="shared" si="671"/>
        <v>263</v>
      </c>
    </row>
    <row r="351" s="2" customFormat="1" ht="14.25" spans="1:32">
      <c r="A351" s="18">
        <v>495</v>
      </c>
      <c r="B351" s="19" t="str">
        <f>VLOOKUP($K351,[1]房源明细!$B:$P,5,FALSE)</f>
        <v>冯爱花</v>
      </c>
      <c r="C351" s="19" t="s">
        <v>657</v>
      </c>
      <c r="D351" s="19">
        <f>VLOOKUP($K351,[1]房源明细!$B:$P,11,FALSE)</f>
        <v>1</v>
      </c>
      <c r="E351" s="19">
        <f>VLOOKUP($K351,[1]房源明细!$B:$P,12,FALSE)</f>
        <v>0</v>
      </c>
      <c r="F351" s="19">
        <f>VLOOKUP($K351,[1]房源明细!$B:$P,13,FALSE)</f>
        <v>0</v>
      </c>
      <c r="G351" s="19">
        <f>VLOOKUP($K351,[1]房源明细!$B:$P,14,FALSE)</f>
        <v>1</v>
      </c>
      <c r="H351" s="19">
        <f>VLOOKUP($K351,[1]房源明细!$B:$P,15,FALSE)</f>
        <v>0</v>
      </c>
      <c r="I351" s="28">
        <f>VLOOKUP($K351,[1]房源明细!$B:$P,3,FALSE)</f>
        <v>44582</v>
      </c>
      <c r="J351" s="19"/>
      <c r="K351" s="29" t="s">
        <v>658</v>
      </c>
      <c r="L351" s="19">
        <f>VLOOKUP($K351,[1]房源明细!$B:$P,2,FALSE)</f>
        <v>47.87</v>
      </c>
      <c r="M351" s="19"/>
      <c r="N351" s="19">
        <f t="shared" ref="N351:Q351" si="741">E351*16</f>
        <v>0</v>
      </c>
      <c r="O351" s="19">
        <f t="shared" si="741"/>
        <v>0</v>
      </c>
      <c r="P351" s="19">
        <f t="shared" si="741"/>
        <v>16</v>
      </c>
      <c r="Q351" s="19">
        <f t="shared" si="741"/>
        <v>0</v>
      </c>
      <c r="R351" s="19">
        <f>[1]房源明细!J500</f>
        <v>4.57</v>
      </c>
      <c r="S351" s="19">
        <f t="shared" ref="S351:V351" si="742">IF($L351&gt;N351,N351,$L351)</f>
        <v>0</v>
      </c>
      <c r="T351" s="19">
        <f t="shared" si="742"/>
        <v>0</v>
      </c>
      <c r="U351" s="19">
        <f t="shared" si="742"/>
        <v>16</v>
      </c>
      <c r="V351" s="19">
        <f t="shared" si="742"/>
        <v>0</v>
      </c>
      <c r="W351" s="19">
        <f>VLOOKUP($K351,[1]房源明细!$B:$P,10,FALSE)</f>
        <v>177</v>
      </c>
      <c r="X351" s="19">
        <v>12</v>
      </c>
      <c r="Y351" s="19">
        <f t="shared" si="686"/>
        <v>2124</v>
      </c>
      <c r="Z351" s="35">
        <f t="shared" si="687"/>
        <v>0</v>
      </c>
      <c r="AA351" s="35">
        <f t="shared" si="688"/>
        <v>0</v>
      </c>
      <c r="AB351" s="36">
        <f t="shared" si="689"/>
        <v>21.936</v>
      </c>
      <c r="AC351" s="35">
        <f t="shared" si="690"/>
        <v>0</v>
      </c>
      <c r="AD351" s="35">
        <f t="shared" si="691"/>
        <v>21.93</v>
      </c>
      <c r="AE351" s="19">
        <f t="shared" si="692"/>
        <v>12</v>
      </c>
      <c r="AF351" s="37">
        <f t="shared" si="671"/>
        <v>263</v>
      </c>
    </row>
    <row r="352" s="2" customFormat="1" ht="45" customHeight="1" spans="1:32">
      <c r="A352" s="18">
        <v>496</v>
      </c>
      <c r="B352" s="19" t="str">
        <f>VLOOKUP($K352,[1]房源明细!$B:$P,5,FALSE)</f>
        <v>李国华</v>
      </c>
      <c r="C352" s="19" t="s">
        <v>559</v>
      </c>
      <c r="D352" s="19">
        <f>VLOOKUP($K352,[1]房源明细!$B:$P,11,FALSE)</f>
        <v>1</v>
      </c>
      <c r="E352" s="19">
        <f>VLOOKUP($K352,[1]房源明细!$B:$P,12,FALSE)</f>
        <v>1</v>
      </c>
      <c r="F352" s="19">
        <f>VLOOKUP($K352,[1]房源明细!$B:$P,13,FALSE)</f>
        <v>0</v>
      </c>
      <c r="G352" s="19">
        <f>VLOOKUP($K352,[1]房源明细!$B:$P,14,FALSE)</f>
        <v>0</v>
      </c>
      <c r="H352" s="19">
        <f>VLOOKUP($K352,[1]房源明细!$B:$P,15,FALSE)</f>
        <v>0</v>
      </c>
      <c r="I352" s="28">
        <f>VLOOKUP($K352,[1]房源明细!$B:$P,3,FALSE)</f>
        <v>43032</v>
      </c>
      <c r="J352" s="19"/>
      <c r="K352" s="29" t="s">
        <v>659</v>
      </c>
      <c r="L352" s="19">
        <f>VLOOKUP($K352,[1]房源明细!$B:$P,2,FALSE)</f>
        <v>47.87</v>
      </c>
      <c r="M352" s="19"/>
      <c r="N352" s="19">
        <f t="shared" ref="N352:Q352" si="743">E352*16</f>
        <v>16</v>
      </c>
      <c r="O352" s="19">
        <f t="shared" si="743"/>
        <v>0</v>
      </c>
      <c r="P352" s="19">
        <f t="shared" si="743"/>
        <v>0</v>
      </c>
      <c r="Q352" s="19">
        <f t="shared" si="743"/>
        <v>0</v>
      </c>
      <c r="R352" s="19">
        <f>[1]房源明细!J501</f>
        <v>4.57</v>
      </c>
      <c r="S352" s="19">
        <f t="shared" ref="S352:V352" si="744">IF($L352&gt;N352,N352,$L352)</f>
        <v>16</v>
      </c>
      <c r="T352" s="19">
        <f t="shared" si="744"/>
        <v>0</v>
      </c>
      <c r="U352" s="19">
        <f t="shared" si="744"/>
        <v>0</v>
      </c>
      <c r="V352" s="19">
        <f t="shared" si="744"/>
        <v>0</v>
      </c>
      <c r="W352" s="19">
        <f>VLOOKUP($K352,[1]房源明细!$B:$P,10,FALSE)</f>
        <v>177</v>
      </c>
      <c r="X352" s="19">
        <f>IF(DATEDIF(I352,$X$2,"m")&gt;12,12,DATEDIF(I352,$X$2,"m"))</f>
        <v>12</v>
      </c>
      <c r="Y352" s="19">
        <f t="shared" si="686"/>
        <v>2124</v>
      </c>
      <c r="Z352" s="35">
        <f t="shared" si="687"/>
        <v>65.808</v>
      </c>
      <c r="AA352" s="35">
        <f t="shared" si="688"/>
        <v>0</v>
      </c>
      <c r="AB352" s="36">
        <f t="shared" si="689"/>
        <v>0</v>
      </c>
      <c r="AC352" s="35">
        <f t="shared" si="690"/>
        <v>0</v>
      </c>
      <c r="AD352" s="35">
        <f t="shared" si="691"/>
        <v>65.8</v>
      </c>
      <c r="AE352" s="19">
        <f t="shared" si="692"/>
        <v>12</v>
      </c>
      <c r="AF352" s="37">
        <f t="shared" si="671"/>
        <v>789</v>
      </c>
    </row>
    <row r="353" s="2" customFormat="1" ht="45" customHeight="1" spans="1:32">
      <c r="A353" s="18">
        <v>497</v>
      </c>
      <c r="B353" s="19" t="str">
        <f>VLOOKUP($K353,[1]房源明细!$B:$P,5,FALSE)</f>
        <v>黄银香</v>
      </c>
      <c r="C353" s="19" t="s">
        <v>660</v>
      </c>
      <c r="D353" s="19">
        <f>VLOOKUP($K353,[1]房源明细!$B:$P,11,FALSE)</f>
        <v>2</v>
      </c>
      <c r="E353" s="19">
        <f>VLOOKUP($K353,[1]房源明细!$B:$P,12,FALSE)</f>
        <v>0</v>
      </c>
      <c r="F353" s="19">
        <f>VLOOKUP($K353,[1]房源明细!$B:$P,13,FALSE)</f>
        <v>0</v>
      </c>
      <c r="G353" s="19">
        <f>VLOOKUP($K353,[1]房源明细!$B:$P,14,FALSE)</f>
        <v>2</v>
      </c>
      <c r="H353" s="19">
        <f>VLOOKUP($K353,[1]房源明细!$B:$P,15,FALSE)</f>
        <v>0</v>
      </c>
      <c r="I353" s="28">
        <f>VLOOKUP($K353,[1]房源明细!$B:$P,3,FALSE)</f>
        <v>43033</v>
      </c>
      <c r="J353" s="19"/>
      <c r="K353" s="29" t="s">
        <v>661</v>
      </c>
      <c r="L353" s="19">
        <f>VLOOKUP($K353,[1]房源明细!$B:$P,2,FALSE)</f>
        <v>52.93</v>
      </c>
      <c r="M353" s="19"/>
      <c r="N353" s="19">
        <f t="shared" ref="N353:Q353" si="745">E353*16</f>
        <v>0</v>
      </c>
      <c r="O353" s="19">
        <f t="shared" si="745"/>
        <v>0</v>
      </c>
      <c r="P353" s="19">
        <f t="shared" si="745"/>
        <v>32</v>
      </c>
      <c r="Q353" s="19">
        <f t="shared" si="745"/>
        <v>0</v>
      </c>
      <c r="R353" s="19">
        <f>[1]房源明细!J502</f>
        <v>4.57</v>
      </c>
      <c r="S353" s="19">
        <f t="shared" ref="S353:V353" si="746">IF($L353&gt;N353,N353,$L353)</f>
        <v>0</v>
      </c>
      <c r="T353" s="19">
        <f t="shared" si="746"/>
        <v>0</v>
      </c>
      <c r="U353" s="19">
        <f t="shared" si="746"/>
        <v>32</v>
      </c>
      <c r="V353" s="19">
        <f t="shared" si="746"/>
        <v>0</v>
      </c>
      <c r="W353" s="19">
        <f>VLOOKUP($K353,[1]房源明细!$B:$P,10,FALSE)</f>
        <v>195</v>
      </c>
      <c r="X353" s="19">
        <f>IF(DATEDIF(I353,$X$2,"m")&gt;12,12,DATEDIF(I353,$X$2,"m"))</f>
        <v>12</v>
      </c>
      <c r="Y353" s="19">
        <f t="shared" si="686"/>
        <v>2340</v>
      </c>
      <c r="Z353" s="35">
        <f t="shared" si="687"/>
        <v>0</v>
      </c>
      <c r="AA353" s="35">
        <f t="shared" si="688"/>
        <v>0</v>
      </c>
      <c r="AB353" s="36">
        <f t="shared" si="689"/>
        <v>43.872</v>
      </c>
      <c r="AC353" s="35">
        <f t="shared" si="690"/>
        <v>0</v>
      </c>
      <c r="AD353" s="35">
        <f t="shared" si="691"/>
        <v>43.87</v>
      </c>
      <c r="AE353" s="19">
        <f t="shared" si="692"/>
        <v>12</v>
      </c>
      <c r="AF353" s="37">
        <f t="shared" si="671"/>
        <v>526</v>
      </c>
    </row>
    <row r="354" s="2" customFormat="1" ht="14.25" spans="1:32">
      <c r="A354" s="18">
        <v>498</v>
      </c>
      <c r="B354" s="19" t="str">
        <f>VLOOKUP($K354,[1]房源明细!$B:$P,5,FALSE)</f>
        <v>陶佑生</v>
      </c>
      <c r="C354" s="19" t="s">
        <v>662</v>
      </c>
      <c r="D354" s="19">
        <f>VLOOKUP($K354,[1]房源明细!$B:$P,11,FALSE)</f>
        <v>1</v>
      </c>
      <c r="E354" s="19">
        <f>VLOOKUP($K354,[1]房源明细!$B:$P,12,FALSE)</f>
        <v>1</v>
      </c>
      <c r="F354" s="19">
        <f>VLOOKUP($K354,[1]房源明细!$B:$P,13,FALSE)</f>
        <v>0</v>
      </c>
      <c r="G354" s="19">
        <f>VLOOKUP($K354,[1]房源明细!$B:$P,14,FALSE)</f>
        <v>0</v>
      </c>
      <c r="H354" s="19">
        <f>VLOOKUP($K354,[1]房源明细!$B:$P,15,FALSE)</f>
        <v>0</v>
      </c>
      <c r="I354" s="28">
        <f>VLOOKUP($K354,[1]房源明细!$B:$P,3,FALSE)</f>
        <v>43031</v>
      </c>
      <c r="J354" s="19"/>
      <c r="K354" s="29" t="s">
        <v>663</v>
      </c>
      <c r="L354" s="19">
        <f>VLOOKUP($K354,[1]房源明细!$B:$P,2,FALSE)</f>
        <v>52.93</v>
      </c>
      <c r="M354" s="19"/>
      <c r="N354" s="19">
        <f t="shared" ref="N354:Q354" si="747">E354*16</f>
        <v>16</v>
      </c>
      <c r="O354" s="19">
        <f t="shared" si="747"/>
        <v>0</v>
      </c>
      <c r="P354" s="19">
        <f t="shared" si="747"/>
        <v>0</v>
      </c>
      <c r="Q354" s="19">
        <f t="shared" si="747"/>
        <v>0</v>
      </c>
      <c r="R354" s="19">
        <f>[1]房源明细!J503</f>
        <v>4.57</v>
      </c>
      <c r="S354" s="19">
        <f t="shared" ref="S354:V354" si="748">IF($L354&gt;N354,N354,$L354)</f>
        <v>16</v>
      </c>
      <c r="T354" s="19">
        <f t="shared" si="748"/>
        <v>0</v>
      </c>
      <c r="U354" s="19">
        <f t="shared" si="748"/>
        <v>0</v>
      </c>
      <c r="V354" s="19">
        <f t="shared" si="748"/>
        <v>0</v>
      </c>
      <c r="W354" s="19">
        <f>VLOOKUP($K354,[1]房源明细!$B:$P,10,FALSE)</f>
        <v>197</v>
      </c>
      <c r="X354" s="19">
        <f>IF(DATEDIF(I354,$X$2,"m")&gt;12,12,DATEDIF(I354,$X$2,"m"))</f>
        <v>12</v>
      </c>
      <c r="Y354" s="19">
        <f t="shared" si="686"/>
        <v>2364</v>
      </c>
      <c r="Z354" s="35">
        <f t="shared" si="687"/>
        <v>65.808</v>
      </c>
      <c r="AA354" s="35">
        <f t="shared" si="688"/>
        <v>0</v>
      </c>
      <c r="AB354" s="36">
        <f t="shared" si="689"/>
        <v>0</v>
      </c>
      <c r="AC354" s="35">
        <f t="shared" si="690"/>
        <v>0</v>
      </c>
      <c r="AD354" s="35">
        <f t="shared" si="691"/>
        <v>65.8</v>
      </c>
      <c r="AE354" s="19">
        <f t="shared" si="692"/>
        <v>12</v>
      </c>
      <c r="AF354" s="37">
        <f t="shared" si="671"/>
        <v>789</v>
      </c>
    </row>
    <row r="355" s="2" customFormat="1" ht="14.25" spans="1:32">
      <c r="A355" s="18">
        <v>499</v>
      </c>
      <c r="B355" s="19" t="str">
        <f>VLOOKUP($K355,[1]房源明细!$B:$P,5,FALSE)</f>
        <v>张水红</v>
      </c>
      <c r="C355" s="19" t="s">
        <v>664</v>
      </c>
      <c r="D355" s="19">
        <f>VLOOKUP($K355,[1]房源明细!$B:$P,11,FALSE)</f>
        <v>1</v>
      </c>
      <c r="E355" s="19">
        <f>VLOOKUP($K355,[1]房源明细!$B:$P,12,FALSE)</f>
        <v>0</v>
      </c>
      <c r="F355" s="19">
        <f>VLOOKUP($K355,[1]房源明细!$B:$P,13,FALSE)</f>
        <v>0</v>
      </c>
      <c r="G355" s="19">
        <f>VLOOKUP($K355,[1]房源明细!$B:$P,14,FALSE)</f>
        <v>1</v>
      </c>
      <c r="H355" s="19">
        <f>VLOOKUP($K355,[1]房源明细!$B:$P,15,FALSE)</f>
        <v>0</v>
      </c>
      <c r="I355" s="28">
        <f>VLOOKUP($K355,[1]房源明细!$B:$P,3,FALSE)</f>
        <v>43032</v>
      </c>
      <c r="J355" s="19"/>
      <c r="K355" s="29" t="s">
        <v>665</v>
      </c>
      <c r="L355" s="19">
        <f>VLOOKUP($K355,[1]房源明细!$B:$P,2,FALSE)</f>
        <v>47.87</v>
      </c>
      <c r="M355" s="19"/>
      <c r="N355" s="19">
        <f t="shared" ref="N355:Q355" si="749">E355*16</f>
        <v>0</v>
      </c>
      <c r="O355" s="19">
        <f t="shared" si="749"/>
        <v>0</v>
      </c>
      <c r="P355" s="19">
        <f t="shared" si="749"/>
        <v>16</v>
      </c>
      <c r="Q355" s="19">
        <f t="shared" si="749"/>
        <v>0</v>
      </c>
      <c r="R355" s="19">
        <f>[1]房源明细!J504</f>
        <v>4.57</v>
      </c>
      <c r="S355" s="19">
        <f t="shared" ref="S355:V355" si="750">IF($L355&gt;N355,N355,$L355)</f>
        <v>0</v>
      </c>
      <c r="T355" s="19">
        <f t="shared" si="750"/>
        <v>0</v>
      </c>
      <c r="U355" s="19">
        <f t="shared" si="750"/>
        <v>16</v>
      </c>
      <c r="V355" s="19">
        <f t="shared" si="750"/>
        <v>0</v>
      </c>
      <c r="W355" s="19">
        <f>VLOOKUP($K355,[1]房源明细!$B:$P,10,FALSE)</f>
        <v>178</v>
      </c>
      <c r="X355" s="19">
        <f>IF(DATEDIF(I355,$X$2,"m")&gt;12,12,DATEDIF(I355,$X$2,"m"))</f>
        <v>12</v>
      </c>
      <c r="Y355" s="19">
        <f t="shared" si="686"/>
        <v>2136</v>
      </c>
      <c r="Z355" s="35">
        <f t="shared" si="687"/>
        <v>0</v>
      </c>
      <c r="AA355" s="35">
        <f t="shared" si="688"/>
        <v>0</v>
      </c>
      <c r="AB355" s="36">
        <f t="shared" si="689"/>
        <v>21.936</v>
      </c>
      <c r="AC355" s="35">
        <f t="shared" si="690"/>
        <v>0</v>
      </c>
      <c r="AD355" s="35">
        <f t="shared" si="691"/>
        <v>21.93</v>
      </c>
      <c r="AE355" s="19">
        <f t="shared" si="692"/>
        <v>12</v>
      </c>
      <c r="AF355" s="37">
        <f t="shared" si="671"/>
        <v>263</v>
      </c>
    </row>
    <row r="356" s="2" customFormat="1" ht="14.25" spans="1:32">
      <c r="A356" s="18">
        <v>500</v>
      </c>
      <c r="B356" s="19" t="str">
        <f>VLOOKUP($K356,[1]房源明细!$B:$P,5,FALSE)</f>
        <v>许翠红</v>
      </c>
      <c r="C356" s="19" t="s">
        <v>72</v>
      </c>
      <c r="D356" s="19">
        <f>VLOOKUP($K356,[1]房源明细!$B:$P,11,FALSE)</f>
        <v>1</v>
      </c>
      <c r="E356" s="19">
        <f>VLOOKUP($K356,[1]房源明细!$B:$P,12,FALSE)</f>
        <v>0</v>
      </c>
      <c r="F356" s="19">
        <f>VLOOKUP($K356,[1]房源明细!$B:$P,13,FALSE)</f>
        <v>0</v>
      </c>
      <c r="G356" s="19">
        <f>VLOOKUP($K356,[1]房源明细!$B:$P,14,FALSE)</f>
        <v>1</v>
      </c>
      <c r="H356" s="19">
        <f>VLOOKUP($K356,[1]房源明细!$B:$P,15,FALSE)</f>
        <v>0</v>
      </c>
      <c r="I356" s="28">
        <f>VLOOKUP($K356,[1]房源明细!$B:$P,3,FALSE)</f>
        <v>43031</v>
      </c>
      <c r="J356" s="19"/>
      <c r="K356" s="29" t="s">
        <v>666</v>
      </c>
      <c r="L356" s="19">
        <f>VLOOKUP($K356,[1]房源明细!$B:$P,2,FALSE)</f>
        <v>47.87</v>
      </c>
      <c r="M356" s="19"/>
      <c r="N356" s="19">
        <f t="shared" ref="N356:Q356" si="751">E356*16</f>
        <v>0</v>
      </c>
      <c r="O356" s="19">
        <f t="shared" si="751"/>
        <v>0</v>
      </c>
      <c r="P356" s="19">
        <f t="shared" si="751"/>
        <v>16</v>
      </c>
      <c r="Q356" s="19">
        <f t="shared" si="751"/>
        <v>0</v>
      </c>
      <c r="R356" s="19">
        <f>[1]房源明细!J505</f>
        <v>4.57</v>
      </c>
      <c r="S356" s="19">
        <f t="shared" ref="S356:V356" si="752">IF($L356&gt;N356,N356,$L356)</f>
        <v>0</v>
      </c>
      <c r="T356" s="19">
        <f t="shared" si="752"/>
        <v>0</v>
      </c>
      <c r="U356" s="19">
        <f t="shared" si="752"/>
        <v>16</v>
      </c>
      <c r="V356" s="19">
        <f t="shared" si="752"/>
        <v>0</v>
      </c>
      <c r="W356" s="19">
        <f>VLOOKUP($K356,[1]房源明细!$B:$P,10,FALSE)</f>
        <v>178</v>
      </c>
      <c r="X356" s="19">
        <f>IF(DATEDIF(I356,$X$2,"m")&gt;12,12,DATEDIF(I356,$X$2,"m"))</f>
        <v>12</v>
      </c>
      <c r="Y356" s="19">
        <f t="shared" si="686"/>
        <v>2136</v>
      </c>
      <c r="Z356" s="35">
        <f t="shared" si="687"/>
        <v>0</v>
      </c>
      <c r="AA356" s="35">
        <f t="shared" si="688"/>
        <v>0</v>
      </c>
      <c r="AB356" s="36">
        <f t="shared" si="689"/>
        <v>21.936</v>
      </c>
      <c r="AC356" s="35">
        <f t="shared" si="690"/>
        <v>0</v>
      </c>
      <c r="AD356" s="35">
        <f t="shared" si="691"/>
        <v>21.93</v>
      </c>
      <c r="AE356" s="19">
        <f t="shared" si="692"/>
        <v>12</v>
      </c>
      <c r="AF356" s="37">
        <f t="shared" si="671"/>
        <v>263</v>
      </c>
    </row>
    <row r="357" s="2" customFormat="1" ht="14.25" spans="1:32">
      <c r="A357" s="18">
        <v>501</v>
      </c>
      <c r="B357" s="19" t="str">
        <f>VLOOKUP($K357,[1]房源明细!$B:$P,5,FALSE)</f>
        <v>曹桂芬</v>
      </c>
      <c r="C357" s="19" t="s">
        <v>667</v>
      </c>
      <c r="D357" s="19">
        <f>VLOOKUP($K357,[1]房源明细!$B:$P,11,FALSE)</f>
        <v>2</v>
      </c>
      <c r="E357" s="19">
        <f>VLOOKUP($K357,[1]房源明细!$B:$P,12,FALSE)</f>
        <v>0</v>
      </c>
      <c r="F357" s="19">
        <f>VLOOKUP($K357,[1]房源明细!$B:$P,13,FALSE)</f>
        <v>0</v>
      </c>
      <c r="G357" s="19">
        <f>VLOOKUP($K357,[1]房源明细!$B:$P,14,FALSE)</f>
        <v>2</v>
      </c>
      <c r="H357" s="19">
        <f>VLOOKUP($K357,[1]房源明细!$B:$P,15,FALSE)</f>
        <v>0</v>
      </c>
      <c r="I357" s="28">
        <f>VLOOKUP($K357,[1]房源明细!$B:$P,3,FALSE)</f>
        <v>42985</v>
      </c>
      <c r="J357" s="19"/>
      <c r="K357" s="29" t="s">
        <v>668</v>
      </c>
      <c r="L357" s="19">
        <f>VLOOKUP($K357,[1]房源明细!$B:$P,2,FALSE)</f>
        <v>52.93</v>
      </c>
      <c r="M357" s="19"/>
      <c r="N357" s="19">
        <f t="shared" ref="N357:Q357" si="753">E357*16</f>
        <v>0</v>
      </c>
      <c r="O357" s="19">
        <f t="shared" si="753"/>
        <v>0</v>
      </c>
      <c r="P357" s="19">
        <f t="shared" si="753"/>
        <v>32</v>
      </c>
      <c r="Q357" s="19">
        <f t="shared" si="753"/>
        <v>0</v>
      </c>
      <c r="R357" s="19">
        <f>[1]房源明细!J506</f>
        <v>4.57</v>
      </c>
      <c r="S357" s="19">
        <f t="shared" ref="S357:V357" si="754">IF($L357&gt;N357,N357,$L357)</f>
        <v>0</v>
      </c>
      <c r="T357" s="19">
        <f t="shared" si="754"/>
        <v>0</v>
      </c>
      <c r="U357" s="19">
        <f t="shared" si="754"/>
        <v>32</v>
      </c>
      <c r="V357" s="19">
        <f t="shared" si="754"/>
        <v>0</v>
      </c>
      <c r="W357" s="19">
        <f>VLOOKUP($K357,[1]房源明细!$B:$P,10,FALSE)</f>
        <v>197</v>
      </c>
      <c r="X357" s="19">
        <f>IF(DATEDIF(I357,$X$2,"m")&gt;12,12,DATEDIF(I357,$X$2,"m"))</f>
        <v>12</v>
      </c>
      <c r="Y357" s="19">
        <f t="shared" si="686"/>
        <v>2364</v>
      </c>
      <c r="Z357" s="35">
        <f t="shared" si="687"/>
        <v>0</v>
      </c>
      <c r="AA357" s="35">
        <f t="shared" si="688"/>
        <v>0</v>
      </c>
      <c r="AB357" s="36">
        <f t="shared" si="689"/>
        <v>43.872</v>
      </c>
      <c r="AC357" s="35">
        <f t="shared" si="690"/>
        <v>0</v>
      </c>
      <c r="AD357" s="35">
        <f t="shared" si="691"/>
        <v>43.87</v>
      </c>
      <c r="AE357" s="19">
        <f t="shared" si="692"/>
        <v>12</v>
      </c>
      <c r="AF357" s="37">
        <f t="shared" si="671"/>
        <v>526</v>
      </c>
    </row>
    <row r="358" s="2" customFormat="1" ht="57" customHeight="1" spans="1:32">
      <c r="A358" s="18">
        <v>502</v>
      </c>
      <c r="B358" s="19" t="str">
        <f>VLOOKUP($K358,[1]房源明细!$B:$P,5,FALSE)</f>
        <v>凌永忠</v>
      </c>
      <c r="C358" s="19" t="s">
        <v>238</v>
      </c>
      <c r="D358" s="19">
        <f>VLOOKUP($K358,[1]房源明细!$B:$P,11,FALSE)</f>
        <v>1</v>
      </c>
      <c r="E358" s="19">
        <f>VLOOKUP($K358,[1]房源明细!$B:$P,12,FALSE)</f>
        <v>1</v>
      </c>
      <c r="F358" s="19">
        <f>VLOOKUP($K358,[1]房源明细!$B:$P,13,FALSE)</f>
        <v>0</v>
      </c>
      <c r="G358" s="19">
        <f>VLOOKUP($K358,[1]房源明细!$B:$P,14,FALSE)</f>
        <v>0</v>
      </c>
      <c r="H358" s="19">
        <f>VLOOKUP($K358,[1]房源明细!$B:$P,15,FALSE)</f>
        <v>0</v>
      </c>
      <c r="I358" s="28">
        <f>VLOOKUP($K358,[1]房源明细!$B:$P,3,FALSE)</f>
        <v>43045</v>
      </c>
      <c r="J358" s="19"/>
      <c r="K358" s="29" t="s">
        <v>669</v>
      </c>
      <c r="L358" s="19">
        <f>VLOOKUP($K358,[1]房源明细!$B:$P,2,FALSE)</f>
        <v>52.93</v>
      </c>
      <c r="M358" s="19"/>
      <c r="N358" s="19">
        <f t="shared" ref="N358:Q358" si="755">E358*16</f>
        <v>16</v>
      </c>
      <c r="O358" s="19">
        <f t="shared" si="755"/>
        <v>0</v>
      </c>
      <c r="P358" s="19">
        <f t="shared" si="755"/>
        <v>0</v>
      </c>
      <c r="Q358" s="19">
        <f t="shared" si="755"/>
        <v>0</v>
      </c>
      <c r="R358" s="19">
        <f>[1]房源明细!J507</f>
        <v>4.57</v>
      </c>
      <c r="S358" s="19">
        <f t="shared" ref="S358:V358" si="756">IF($L358&gt;N358,N358,$L358)</f>
        <v>16</v>
      </c>
      <c r="T358" s="19">
        <f t="shared" si="756"/>
        <v>0</v>
      </c>
      <c r="U358" s="19">
        <f t="shared" si="756"/>
        <v>0</v>
      </c>
      <c r="V358" s="19">
        <f t="shared" si="756"/>
        <v>0</v>
      </c>
      <c r="W358" s="19">
        <f>VLOOKUP($K358,[1]房源明细!$B:$P,10,FALSE)</f>
        <v>199</v>
      </c>
      <c r="X358" s="19">
        <f>IF(DATEDIF(I358,$X$2,"m")&gt;12,12,DATEDIF(I358,$X$2,"m"))</f>
        <v>12</v>
      </c>
      <c r="Y358" s="19">
        <f t="shared" si="686"/>
        <v>2388</v>
      </c>
      <c r="Z358" s="35">
        <f t="shared" si="687"/>
        <v>65.808</v>
      </c>
      <c r="AA358" s="35">
        <f t="shared" si="688"/>
        <v>0</v>
      </c>
      <c r="AB358" s="36">
        <f t="shared" si="689"/>
        <v>0</v>
      </c>
      <c r="AC358" s="35">
        <f t="shared" si="690"/>
        <v>0</v>
      </c>
      <c r="AD358" s="35">
        <f t="shared" si="691"/>
        <v>65.8</v>
      </c>
      <c r="AE358" s="19">
        <f t="shared" si="692"/>
        <v>12</v>
      </c>
      <c r="AF358" s="37">
        <f t="shared" si="671"/>
        <v>789</v>
      </c>
    </row>
    <row r="359" s="2" customFormat="1" ht="31" customHeight="1" spans="1:32">
      <c r="A359" s="18">
        <v>503</v>
      </c>
      <c r="B359" s="19" t="str">
        <f>VLOOKUP($K359,[1]房源明细!$B:$P,5,FALSE)</f>
        <v>王思源</v>
      </c>
      <c r="C359" s="19" t="s">
        <v>538</v>
      </c>
      <c r="D359" s="19">
        <f>VLOOKUP($K359,[1]房源明细!$B:$P,11,FALSE)</f>
        <v>1</v>
      </c>
      <c r="E359" s="19">
        <f>VLOOKUP($K359,[1]房源明细!$B:$P,12,FALSE)</f>
        <v>0</v>
      </c>
      <c r="F359" s="19">
        <f>VLOOKUP($K359,[1]房源明细!$B:$P,13,FALSE)</f>
        <v>0</v>
      </c>
      <c r="G359" s="19">
        <f>VLOOKUP($K359,[1]房源明细!$B:$P,14,FALSE)</f>
        <v>1</v>
      </c>
      <c r="H359" s="19">
        <f>VLOOKUP($K359,[1]房源明细!$B:$P,15,FALSE)</f>
        <v>0</v>
      </c>
      <c r="I359" s="28">
        <f>VLOOKUP($K359,[1]房源明细!$B:$P,3,FALSE)</f>
        <v>43034</v>
      </c>
      <c r="J359" s="19"/>
      <c r="K359" s="29" t="s">
        <v>670</v>
      </c>
      <c r="L359" s="19">
        <f>VLOOKUP($K359,[1]房源明细!$B:$P,2,FALSE)</f>
        <v>47.87</v>
      </c>
      <c r="M359" s="19"/>
      <c r="N359" s="19">
        <f t="shared" ref="N359:Q359" si="757">E359*16</f>
        <v>0</v>
      </c>
      <c r="O359" s="19">
        <f t="shared" si="757"/>
        <v>0</v>
      </c>
      <c r="P359" s="19">
        <f t="shared" si="757"/>
        <v>16</v>
      </c>
      <c r="Q359" s="19">
        <f t="shared" si="757"/>
        <v>0</v>
      </c>
      <c r="R359" s="19">
        <f>[1]房源明细!J508</f>
        <v>4.57</v>
      </c>
      <c r="S359" s="19">
        <f t="shared" ref="S359:V359" si="758">IF($L359&gt;N359,N359,$L359)</f>
        <v>0</v>
      </c>
      <c r="T359" s="19">
        <f t="shared" si="758"/>
        <v>0</v>
      </c>
      <c r="U359" s="19">
        <f t="shared" si="758"/>
        <v>16</v>
      </c>
      <c r="V359" s="19">
        <f t="shared" si="758"/>
        <v>0</v>
      </c>
      <c r="W359" s="19">
        <f>VLOOKUP($K359,[1]房源明细!$B:$P,10,FALSE)</f>
        <v>180</v>
      </c>
      <c r="X359" s="19">
        <f>IF(DATEDIF(I359,$X$2,"m")&gt;12,12,DATEDIF(I359,$X$2,"m"))</f>
        <v>12</v>
      </c>
      <c r="Y359" s="19">
        <f t="shared" si="686"/>
        <v>2160</v>
      </c>
      <c r="Z359" s="35">
        <f t="shared" si="687"/>
        <v>0</v>
      </c>
      <c r="AA359" s="35">
        <f t="shared" si="688"/>
        <v>0</v>
      </c>
      <c r="AB359" s="36">
        <f t="shared" si="689"/>
        <v>21.936</v>
      </c>
      <c r="AC359" s="35">
        <f t="shared" si="690"/>
        <v>0</v>
      </c>
      <c r="AD359" s="35">
        <f t="shared" si="691"/>
        <v>21.93</v>
      </c>
      <c r="AE359" s="19">
        <f t="shared" si="692"/>
        <v>12</v>
      </c>
      <c r="AF359" s="37">
        <f t="shared" si="671"/>
        <v>263</v>
      </c>
    </row>
    <row r="360" s="2" customFormat="1" ht="36" customHeight="1" spans="1:32">
      <c r="A360" s="18">
        <v>504</v>
      </c>
      <c r="B360" s="19" t="str">
        <f>VLOOKUP($K360,[1]房源明细!$B:$P,5,FALSE)</f>
        <v>李细芬</v>
      </c>
      <c r="C360" s="19" t="s">
        <v>428</v>
      </c>
      <c r="D360" s="19">
        <f>VLOOKUP($K360,[1]房源明细!$B:$P,11,FALSE)</f>
        <v>2</v>
      </c>
      <c r="E360" s="19">
        <f>VLOOKUP($K360,[1]房源明细!$B:$P,12,FALSE)</f>
        <v>0</v>
      </c>
      <c r="F360" s="19">
        <f>VLOOKUP($K360,[1]房源明细!$B:$P,13,FALSE)</f>
        <v>0</v>
      </c>
      <c r="G360" s="19">
        <f>VLOOKUP($K360,[1]房源明细!$B:$P,14,FALSE)</f>
        <v>2</v>
      </c>
      <c r="H360" s="19">
        <f>VLOOKUP($K360,[1]房源明细!$B:$P,15,FALSE)</f>
        <v>0</v>
      </c>
      <c r="I360" s="28">
        <f>VLOOKUP($K360,[1]房源明细!$B:$P,3,FALSE)</f>
        <v>43031</v>
      </c>
      <c r="J360" s="19"/>
      <c r="K360" s="29" t="s">
        <v>671</v>
      </c>
      <c r="L360" s="19">
        <f>VLOOKUP($K360,[1]房源明细!$B:$P,2,FALSE)</f>
        <v>47.87</v>
      </c>
      <c r="M360" s="19"/>
      <c r="N360" s="19">
        <f t="shared" ref="N360:Q360" si="759">E360*16</f>
        <v>0</v>
      </c>
      <c r="O360" s="19">
        <f t="shared" si="759"/>
        <v>0</v>
      </c>
      <c r="P360" s="19">
        <f t="shared" si="759"/>
        <v>32</v>
      </c>
      <c r="Q360" s="19">
        <f t="shared" si="759"/>
        <v>0</v>
      </c>
      <c r="R360" s="19">
        <f>[1]房源明细!J509</f>
        <v>4.57</v>
      </c>
      <c r="S360" s="19">
        <f t="shared" ref="S360:V360" si="760">IF($L360&gt;N360,N360,$L360)</f>
        <v>0</v>
      </c>
      <c r="T360" s="19">
        <f t="shared" si="760"/>
        <v>0</v>
      </c>
      <c r="U360" s="19">
        <f t="shared" si="760"/>
        <v>32</v>
      </c>
      <c r="V360" s="19">
        <f t="shared" si="760"/>
        <v>0</v>
      </c>
      <c r="W360" s="19">
        <f>VLOOKUP($K360,[1]房源明细!$B:$P,10,FALSE)</f>
        <v>180</v>
      </c>
      <c r="X360" s="19">
        <f>IF(DATEDIF(I360,$X$2,"m")&gt;12,12,DATEDIF(I360,$X$2,"m"))</f>
        <v>12</v>
      </c>
      <c r="Y360" s="19">
        <f t="shared" si="686"/>
        <v>2160</v>
      </c>
      <c r="Z360" s="35">
        <f t="shared" si="687"/>
        <v>0</v>
      </c>
      <c r="AA360" s="35">
        <f t="shared" si="688"/>
        <v>0</v>
      </c>
      <c r="AB360" s="36">
        <f t="shared" si="689"/>
        <v>43.872</v>
      </c>
      <c r="AC360" s="35">
        <f t="shared" si="690"/>
        <v>0</v>
      </c>
      <c r="AD360" s="35">
        <f t="shared" si="691"/>
        <v>43.87</v>
      </c>
      <c r="AE360" s="19">
        <f t="shared" si="692"/>
        <v>12</v>
      </c>
      <c r="AF360" s="37">
        <f t="shared" si="671"/>
        <v>526</v>
      </c>
    </row>
    <row r="361" s="3" customFormat="1" ht="14.25" spans="1:32">
      <c r="A361" s="18">
        <v>505</v>
      </c>
      <c r="B361" s="19" t="str">
        <f>VLOOKUP($K361,[1]房源明细!$B:$P,5,FALSE)</f>
        <v>李焱</v>
      </c>
      <c r="C361" s="19" t="s">
        <v>672</v>
      </c>
      <c r="D361" s="19">
        <f>VLOOKUP($K361,[1]房源明细!$B:$P,11,FALSE)</f>
        <v>2</v>
      </c>
      <c r="E361" s="19">
        <f>VLOOKUP($K361,[1]房源明细!$B:$P,12,FALSE)</f>
        <v>0</v>
      </c>
      <c r="F361" s="19">
        <f>VLOOKUP($K361,[1]房源明细!$B:$P,13,FALSE)</f>
        <v>0</v>
      </c>
      <c r="G361" s="19">
        <f>VLOOKUP($K361,[1]房源明细!$B:$P,14,FALSE)</f>
        <v>2</v>
      </c>
      <c r="H361" s="19">
        <f>VLOOKUP($K361,[1]房源明细!$B:$P,15,FALSE)</f>
        <v>0</v>
      </c>
      <c r="I361" s="28">
        <f>VLOOKUP($K361,[1]房源明细!$B:$P,3,FALSE)</f>
        <v>42989</v>
      </c>
      <c r="J361" s="39"/>
      <c r="K361" s="29" t="s">
        <v>673</v>
      </c>
      <c r="L361" s="39">
        <f>VLOOKUP($K361,[1]房源明细!$B:$P,2,FALSE)</f>
        <v>52.93</v>
      </c>
      <c r="M361" s="39"/>
      <c r="N361" s="39">
        <f t="shared" ref="N361:Q361" si="761">E361*16</f>
        <v>0</v>
      </c>
      <c r="O361" s="39">
        <f t="shared" si="761"/>
        <v>0</v>
      </c>
      <c r="P361" s="39">
        <f t="shared" si="761"/>
        <v>32</v>
      </c>
      <c r="Q361" s="19">
        <f t="shared" si="761"/>
        <v>0</v>
      </c>
      <c r="R361" s="19">
        <f>[1]房源明细!J510</f>
        <v>4.57</v>
      </c>
      <c r="S361" s="19">
        <f t="shared" ref="S361:V361" si="762">IF($L361&gt;N361,N361,$L361)</f>
        <v>0</v>
      </c>
      <c r="T361" s="19">
        <f t="shared" si="762"/>
        <v>0</v>
      </c>
      <c r="U361" s="19">
        <f t="shared" si="762"/>
        <v>32</v>
      </c>
      <c r="V361" s="19">
        <f t="shared" si="762"/>
        <v>0</v>
      </c>
      <c r="W361" s="39">
        <f>VLOOKUP($K361,[1]房源明细!$B:$P,10,FALSE)</f>
        <v>199</v>
      </c>
      <c r="X361" s="19">
        <f>IF(DATEDIF(I361,$X$2,"m")&gt;12,12,DATEDIF(I361,$X$2,"m"))</f>
        <v>12</v>
      </c>
      <c r="Y361" s="39">
        <f t="shared" si="686"/>
        <v>2388</v>
      </c>
      <c r="Z361" s="35">
        <f t="shared" si="687"/>
        <v>0</v>
      </c>
      <c r="AA361" s="35">
        <f t="shared" si="688"/>
        <v>0</v>
      </c>
      <c r="AB361" s="36">
        <f t="shared" si="689"/>
        <v>43.872</v>
      </c>
      <c r="AC361" s="35">
        <f t="shared" si="690"/>
        <v>0</v>
      </c>
      <c r="AD361" s="35">
        <f t="shared" si="691"/>
        <v>43.87</v>
      </c>
      <c r="AE361" s="19">
        <f t="shared" si="692"/>
        <v>12</v>
      </c>
      <c r="AF361" s="37">
        <f t="shared" si="671"/>
        <v>526</v>
      </c>
    </row>
    <row r="362" s="2" customFormat="1" ht="45" customHeight="1" spans="1:32">
      <c r="A362" s="18">
        <v>506</v>
      </c>
      <c r="B362" s="19" t="str">
        <f>VLOOKUP($K362,[1]房源明细!$B:$P,5,FALSE)</f>
        <v>刘旦</v>
      </c>
      <c r="C362" s="19" t="s">
        <v>674</v>
      </c>
      <c r="D362" s="19">
        <f>VLOOKUP($K362,[1]房源明细!$B:$P,11,FALSE)</f>
        <v>1</v>
      </c>
      <c r="E362" s="19">
        <f>VLOOKUP($K362,[1]房源明细!$B:$P,12,FALSE)</f>
        <v>0</v>
      </c>
      <c r="F362" s="19">
        <f>VLOOKUP($K362,[1]房源明细!$B:$P,13,FALSE)</f>
        <v>0</v>
      </c>
      <c r="G362" s="19">
        <f>VLOOKUP($K362,[1]房源明细!$B:$P,14,FALSE)</f>
        <v>1</v>
      </c>
      <c r="H362" s="19">
        <f>VLOOKUP($K362,[1]房源明细!$B:$P,15,FALSE)</f>
        <v>0</v>
      </c>
      <c r="I362" s="28">
        <f>VLOOKUP($K362,[1]房源明细!$B:$P,3,FALSE)</f>
        <v>43984</v>
      </c>
      <c r="J362" s="19"/>
      <c r="K362" s="29" t="s">
        <v>675</v>
      </c>
      <c r="L362" s="19">
        <f>VLOOKUP($K362,[1]房源明细!$B:$P,2,FALSE)</f>
        <v>53.64</v>
      </c>
      <c r="M362" s="19"/>
      <c r="N362" s="19">
        <f t="shared" ref="N362:Q362" si="763">E362*16</f>
        <v>0</v>
      </c>
      <c r="O362" s="19">
        <f t="shared" si="763"/>
        <v>0</v>
      </c>
      <c r="P362" s="19">
        <f t="shared" si="763"/>
        <v>16</v>
      </c>
      <c r="Q362" s="19">
        <f t="shared" si="763"/>
        <v>0</v>
      </c>
      <c r="R362" s="19">
        <f>[1]房源明细!J511</f>
        <v>4.57</v>
      </c>
      <c r="S362" s="19">
        <f t="shared" ref="S362:V362" si="764">IF($L362&gt;N362,N362,$L362)</f>
        <v>0</v>
      </c>
      <c r="T362" s="19">
        <f t="shared" si="764"/>
        <v>0</v>
      </c>
      <c r="U362" s="19">
        <f t="shared" si="764"/>
        <v>16</v>
      </c>
      <c r="V362" s="19">
        <f t="shared" si="764"/>
        <v>0</v>
      </c>
      <c r="W362" s="19">
        <f>VLOOKUP($K362,[1]房源明细!$B:$P,10,FALSE)</f>
        <v>204</v>
      </c>
      <c r="X362" s="19">
        <f>IF(DATEDIF(I362,$X$2,"m")&gt;12,12,DATEDIF(I362,$X$2,"m"))</f>
        <v>12</v>
      </c>
      <c r="Y362" s="19">
        <f t="shared" si="686"/>
        <v>2448</v>
      </c>
      <c r="Z362" s="35">
        <f t="shared" si="687"/>
        <v>0</v>
      </c>
      <c r="AA362" s="35">
        <f t="shared" si="688"/>
        <v>0</v>
      </c>
      <c r="AB362" s="36">
        <f t="shared" si="689"/>
        <v>21.936</v>
      </c>
      <c r="AC362" s="35">
        <f t="shared" si="690"/>
        <v>0</v>
      </c>
      <c r="AD362" s="35">
        <f t="shared" si="691"/>
        <v>21.93</v>
      </c>
      <c r="AE362" s="19">
        <f t="shared" si="692"/>
        <v>12</v>
      </c>
      <c r="AF362" s="37">
        <f t="shared" si="671"/>
        <v>263</v>
      </c>
    </row>
    <row r="363" s="2" customFormat="1" ht="14.25" spans="1:32">
      <c r="A363" s="18">
        <v>507</v>
      </c>
      <c r="B363" s="19" t="str">
        <f>VLOOKUP($K363,[1]房源明细!$B:$P,5,FALSE)</f>
        <v>周蓉贞</v>
      </c>
      <c r="C363" s="19" t="s">
        <v>196</v>
      </c>
      <c r="D363" s="19">
        <f>VLOOKUP($K363,[1]房源明细!$B:$P,11,FALSE)</f>
        <v>2</v>
      </c>
      <c r="E363" s="19">
        <f>VLOOKUP($K363,[1]房源明细!$B:$P,12,FALSE)</f>
        <v>0</v>
      </c>
      <c r="F363" s="19">
        <f>VLOOKUP($K363,[1]房源明细!$B:$P,13,FALSE)</f>
        <v>0</v>
      </c>
      <c r="G363" s="19">
        <f>VLOOKUP($K363,[1]房源明细!$B:$P,14,FALSE)</f>
        <v>2</v>
      </c>
      <c r="H363" s="19">
        <f>VLOOKUP($K363,[1]房源明细!$B:$P,15,FALSE)</f>
        <v>0</v>
      </c>
      <c r="I363" s="28">
        <f>VLOOKUP($K363,[1]房源明细!$B:$P,3,FALSE)</f>
        <v>43040</v>
      </c>
      <c r="J363" s="19"/>
      <c r="K363" s="29" t="s">
        <v>676</v>
      </c>
      <c r="L363" s="19">
        <f>VLOOKUP($K363,[1]房源明细!$B:$P,2,FALSE)</f>
        <v>47.87</v>
      </c>
      <c r="M363" s="19"/>
      <c r="N363" s="19">
        <f t="shared" ref="N363:Q363" si="765">E363*16</f>
        <v>0</v>
      </c>
      <c r="O363" s="19">
        <f t="shared" si="765"/>
        <v>0</v>
      </c>
      <c r="P363" s="19">
        <f t="shared" si="765"/>
        <v>32</v>
      </c>
      <c r="Q363" s="19">
        <f t="shared" si="765"/>
        <v>0</v>
      </c>
      <c r="R363" s="19">
        <f>[1]房源明细!J512</f>
        <v>4.57</v>
      </c>
      <c r="S363" s="19">
        <f t="shared" ref="S363:V363" si="766">IF($L363&gt;N363,N363,$L363)</f>
        <v>0</v>
      </c>
      <c r="T363" s="19">
        <f t="shared" si="766"/>
        <v>0</v>
      </c>
      <c r="U363" s="19">
        <f t="shared" si="766"/>
        <v>32</v>
      </c>
      <c r="V363" s="19">
        <f t="shared" si="766"/>
        <v>0</v>
      </c>
      <c r="W363" s="19">
        <f>VLOOKUP($K363,[1]房源明细!$B:$P,10,FALSE)</f>
        <v>182</v>
      </c>
      <c r="X363" s="19">
        <f>IF(DATEDIF(I363,$X$2,"m")&gt;12,12,DATEDIF(I363,$X$2,"m"))</f>
        <v>12</v>
      </c>
      <c r="Y363" s="19">
        <f t="shared" si="686"/>
        <v>2184</v>
      </c>
      <c r="Z363" s="35">
        <f t="shared" si="687"/>
        <v>0</v>
      </c>
      <c r="AA363" s="35">
        <f t="shared" si="688"/>
        <v>0</v>
      </c>
      <c r="AB363" s="36">
        <f t="shared" si="689"/>
        <v>43.872</v>
      </c>
      <c r="AC363" s="35">
        <f t="shared" si="690"/>
        <v>0</v>
      </c>
      <c r="AD363" s="35">
        <f t="shared" si="691"/>
        <v>43.87</v>
      </c>
      <c r="AE363" s="19">
        <f t="shared" si="692"/>
        <v>12</v>
      </c>
      <c r="AF363" s="37">
        <f t="shared" si="671"/>
        <v>526</v>
      </c>
    </row>
    <row r="364" s="2" customFormat="1" ht="14.25" spans="1:32">
      <c r="A364" s="18">
        <v>508</v>
      </c>
      <c r="B364" s="19" t="str">
        <f>VLOOKUP($K364,[1]房源明细!$B:$P,5,FALSE)</f>
        <v>司淑芬</v>
      </c>
      <c r="C364" s="19" t="s">
        <v>510</v>
      </c>
      <c r="D364" s="19">
        <f>VLOOKUP($K364,[1]房源明细!$B:$P,11,FALSE)</f>
        <v>2</v>
      </c>
      <c r="E364" s="19">
        <f>VLOOKUP($K364,[1]房源明细!$B:$P,12,FALSE)</f>
        <v>0</v>
      </c>
      <c r="F364" s="19">
        <f>VLOOKUP($K364,[1]房源明细!$B:$P,13,FALSE)</f>
        <v>0</v>
      </c>
      <c r="G364" s="19">
        <f>VLOOKUP($K364,[1]房源明细!$B:$P,14,FALSE)</f>
        <v>2</v>
      </c>
      <c r="H364" s="19">
        <f>VLOOKUP($K364,[1]房源明细!$B:$P,15,FALSE)</f>
        <v>0</v>
      </c>
      <c r="I364" s="28">
        <f>VLOOKUP($K364,[1]房源明细!$B:$P,3,FALSE)</f>
        <v>42982</v>
      </c>
      <c r="J364" s="19"/>
      <c r="K364" s="29" t="s">
        <v>677</v>
      </c>
      <c r="L364" s="19">
        <f>VLOOKUP($K364,[1]房源明细!$B:$P,2,FALSE)</f>
        <v>47.87</v>
      </c>
      <c r="M364" s="19"/>
      <c r="N364" s="19">
        <f t="shared" ref="N364:Q364" si="767">E364*16</f>
        <v>0</v>
      </c>
      <c r="O364" s="19">
        <f t="shared" si="767"/>
        <v>0</v>
      </c>
      <c r="P364" s="19">
        <f t="shared" si="767"/>
        <v>32</v>
      </c>
      <c r="Q364" s="19">
        <f t="shared" si="767"/>
        <v>0</v>
      </c>
      <c r="R364" s="19">
        <f>[1]房源明细!J513</f>
        <v>4.57</v>
      </c>
      <c r="S364" s="19">
        <f t="shared" ref="S364:V364" si="768">IF($L364&gt;N364,N364,$L364)</f>
        <v>0</v>
      </c>
      <c r="T364" s="19">
        <f t="shared" si="768"/>
        <v>0</v>
      </c>
      <c r="U364" s="19">
        <f t="shared" si="768"/>
        <v>32</v>
      </c>
      <c r="V364" s="19">
        <f t="shared" si="768"/>
        <v>0</v>
      </c>
      <c r="W364" s="19">
        <f>VLOOKUP($K364,[1]房源明细!$B:$P,10,FALSE)</f>
        <v>182</v>
      </c>
      <c r="X364" s="19">
        <f>IF(DATEDIF(I364,$X$2,"m")&gt;12,12,DATEDIF(I364,$X$2,"m"))</f>
        <v>12</v>
      </c>
      <c r="Y364" s="19">
        <f t="shared" si="686"/>
        <v>2184</v>
      </c>
      <c r="Z364" s="35">
        <f t="shared" si="687"/>
        <v>0</v>
      </c>
      <c r="AA364" s="35">
        <f t="shared" si="688"/>
        <v>0</v>
      </c>
      <c r="AB364" s="36">
        <f t="shared" si="689"/>
        <v>43.872</v>
      </c>
      <c r="AC364" s="35">
        <f t="shared" si="690"/>
        <v>0</v>
      </c>
      <c r="AD364" s="35">
        <f t="shared" si="691"/>
        <v>43.87</v>
      </c>
      <c r="AE364" s="19">
        <f t="shared" si="692"/>
        <v>12</v>
      </c>
      <c r="AF364" s="37">
        <f t="shared" si="671"/>
        <v>526</v>
      </c>
    </row>
    <row r="365" s="2" customFormat="1" ht="14.25" spans="1:32">
      <c r="A365" s="18">
        <v>509</v>
      </c>
      <c r="B365" s="19" t="str">
        <f>VLOOKUP($K365,[1]房源明细!$B:$P,5,FALSE)</f>
        <v>孟祥友</v>
      </c>
      <c r="C365" s="19" t="s">
        <v>361</v>
      </c>
      <c r="D365" s="19">
        <f>VLOOKUP($K365,[1]房源明细!$B:$P,11,FALSE)</f>
        <v>1</v>
      </c>
      <c r="E365" s="19">
        <f>VLOOKUP($K365,[1]房源明细!$B:$P,12,FALSE)</f>
        <v>0</v>
      </c>
      <c r="F365" s="19">
        <f>VLOOKUP($K365,[1]房源明细!$B:$P,13,FALSE)</f>
        <v>0</v>
      </c>
      <c r="G365" s="19">
        <f>VLOOKUP($K365,[1]房源明细!$B:$P,14,FALSE)</f>
        <v>1</v>
      </c>
      <c r="H365" s="19">
        <f>VLOOKUP($K365,[1]房源明细!$B:$P,15,FALSE)</f>
        <v>0</v>
      </c>
      <c r="I365" s="28">
        <f>VLOOKUP($K365,[1]房源明细!$B:$P,3,FALSE)</f>
        <v>42982</v>
      </c>
      <c r="J365" s="19"/>
      <c r="K365" s="29" t="s">
        <v>678</v>
      </c>
      <c r="L365" s="19">
        <f>VLOOKUP($K365,[1]房源明细!$B:$P,2,FALSE)</f>
        <v>52.93</v>
      </c>
      <c r="M365" s="19"/>
      <c r="N365" s="19">
        <f t="shared" ref="N365:Q365" si="769">E365*16</f>
        <v>0</v>
      </c>
      <c r="O365" s="19">
        <f t="shared" si="769"/>
        <v>0</v>
      </c>
      <c r="P365" s="19">
        <f t="shared" si="769"/>
        <v>16</v>
      </c>
      <c r="Q365" s="19">
        <f t="shared" si="769"/>
        <v>0</v>
      </c>
      <c r="R365" s="19">
        <f>[1]房源明细!J514</f>
        <v>4.57</v>
      </c>
      <c r="S365" s="19">
        <f t="shared" ref="S365:V365" si="770">IF($L365&gt;N365,N365,$L365)</f>
        <v>0</v>
      </c>
      <c r="T365" s="19">
        <f t="shared" si="770"/>
        <v>0</v>
      </c>
      <c r="U365" s="19">
        <f t="shared" si="770"/>
        <v>16</v>
      </c>
      <c r="V365" s="19">
        <f t="shared" si="770"/>
        <v>0</v>
      </c>
      <c r="W365" s="19">
        <f>VLOOKUP($K365,[1]房源明细!$B:$P,10,FALSE)</f>
        <v>201</v>
      </c>
      <c r="X365" s="19">
        <f>IF(DATEDIF(I365,$X$2,"m")&gt;12,12,DATEDIF(I365,$X$2,"m"))</f>
        <v>12</v>
      </c>
      <c r="Y365" s="19">
        <f t="shared" si="686"/>
        <v>2412</v>
      </c>
      <c r="Z365" s="35">
        <f t="shared" si="687"/>
        <v>0</v>
      </c>
      <c r="AA365" s="35">
        <f t="shared" si="688"/>
        <v>0</v>
      </c>
      <c r="AB365" s="36">
        <f t="shared" si="689"/>
        <v>21.936</v>
      </c>
      <c r="AC365" s="35">
        <f t="shared" si="690"/>
        <v>0</v>
      </c>
      <c r="AD365" s="35">
        <f t="shared" si="691"/>
        <v>21.93</v>
      </c>
      <c r="AE365" s="19">
        <f t="shared" si="692"/>
        <v>12</v>
      </c>
      <c r="AF365" s="37">
        <f t="shared" si="671"/>
        <v>263</v>
      </c>
    </row>
    <row r="366" s="2" customFormat="1" ht="14.25" spans="1:32">
      <c r="A366" s="18">
        <v>510</v>
      </c>
      <c r="B366" s="19" t="str">
        <f>VLOOKUP($K366,[1]房源明细!$B:$P,5,FALSE)</f>
        <v>罗七红</v>
      </c>
      <c r="C366" s="19" t="s">
        <v>679</v>
      </c>
      <c r="D366" s="19">
        <f>VLOOKUP($K366,[1]房源明细!$B:$P,11,FALSE)</f>
        <v>1</v>
      </c>
      <c r="E366" s="19">
        <f>VLOOKUP($K366,[1]房源明细!$B:$P,12,FALSE)</f>
        <v>0</v>
      </c>
      <c r="F366" s="19">
        <f>VLOOKUP($K366,[1]房源明细!$B:$P,13,FALSE)</f>
        <v>0</v>
      </c>
      <c r="G366" s="19">
        <f>VLOOKUP($K366,[1]房源明细!$B:$P,14,FALSE)</f>
        <v>1</v>
      </c>
      <c r="H366" s="19">
        <f>VLOOKUP($K366,[1]房源明细!$B:$P,15,FALSE)</f>
        <v>0</v>
      </c>
      <c r="I366" s="28">
        <f>VLOOKUP($K366,[1]房源明细!$B:$P,3,FALSE)</f>
        <v>43032</v>
      </c>
      <c r="J366" s="19"/>
      <c r="K366" s="29" t="s">
        <v>680</v>
      </c>
      <c r="L366" s="19">
        <f>VLOOKUP($K366,[1]房源明细!$B:$P,2,FALSE)</f>
        <v>52.4</v>
      </c>
      <c r="M366" s="19"/>
      <c r="N366" s="19">
        <f t="shared" ref="N366:Q366" si="771">E366*16</f>
        <v>0</v>
      </c>
      <c r="O366" s="19">
        <f t="shared" si="771"/>
        <v>0</v>
      </c>
      <c r="P366" s="19">
        <f t="shared" si="771"/>
        <v>16</v>
      </c>
      <c r="Q366" s="19">
        <f t="shared" si="771"/>
        <v>0</v>
      </c>
      <c r="R366" s="19">
        <f>[1]房源明细!J515</f>
        <v>4.57</v>
      </c>
      <c r="S366" s="19">
        <f t="shared" ref="S366:V366" si="772">IF($L366&gt;N366,N366,$L366)</f>
        <v>0</v>
      </c>
      <c r="T366" s="19">
        <f t="shared" si="772"/>
        <v>0</v>
      </c>
      <c r="U366" s="19">
        <f t="shared" si="772"/>
        <v>16</v>
      </c>
      <c r="V366" s="19">
        <f t="shared" si="772"/>
        <v>0</v>
      </c>
      <c r="W366" s="19">
        <f>VLOOKUP($K366,[1]房源明细!$B:$P,10,FALSE)</f>
        <v>201</v>
      </c>
      <c r="X366" s="19">
        <f>IF(DATEDIF(I366,$X$2,"m")&gt;12,12,DATEDIF(I366,$X$2,"m"))</f>
        <v>12</v>
      </c>
      <c r="Y366" s="19">
        <f t="shared" si="686"/>
        <v>2412</v>
      </c>
      <c r="Z366" s="35">
        <f t="shared" si="687"/>
        <v>0</v>
      </c>
      <c r="AA366" s="35">
        <f t="shared" si="688"/>
        <v>0</v>
      </c>
      <c r="AB366" s="36">
        <f t="shared" si="689"/>
        <v>21.936</v>
      </c>
      <c r="AC366" s="35">
        <f t="shared" si="690"/>
        <v>0</v>
      </c>
      <c r="AD366" s="35">
        <f t="shared" si="691"/>
        <v>21.93</v>
      </c>
      <c r="AE366" s="19">
        <f t="shared" si="692"/>
        <v>12</v>
      </c>
      <c r="AF366" s="37">
        <f t="shared" si="671"/>
        <v>263</v>
      </c>
    </row>
    <row r="367" s="2" customFormat="1" ht="14.25" spans="1:32">
      <c r="A367" s="18">
        <v>511</v>
      </c>
      <c r="B367" s="19" t="str">
        <f>VLOOKUP($K367,[1]房源明细!$B:$P,5,FALSE)</f>
        <v>李立强</v>
      </c>
      <c r="C367" s="19" t="s">
        <v>355</v>
      </c>
      <c r="D367" s="19">
        <f>VLOOKUP($K367,[1]房源明细!$B:$P,11,FALSE)</f>
        <v>1</v>
      </c>
      <c r="E367" s="19">
        <f>VLOOKUP($K367,[1]房源明细!$B:$P,12,FALSE)</f>
        <v>0</v>
      </c>
      <c r="F367" s="19">
        <f>VLOOKUP($K367,[1]房源明细!$B:$P,13,FALSE)</f>
        <v>0</v>
      </c>
      <c r="G367" s="19">
        <f>VLOOKUP($K367,[1]房源明细!$B:$P,14,FALSE)</f>
        <v>1</v>
      </c>
      <c r="H367" s="19">
        <f>VLOOKUP($K367,[1]房源明细!$B:$P,15,FALSE)</f>
        <v>0</v>
      </c>
      <c r="I367" s="28">
        <f>VLOOKUP($K367,[1]房源明细!$B:$P,3,FALSE)</f>
        <v>43103</v>
      </c>
      <c r="J367" s="19"/>
      <c r="K367" s="29" t="s">
        <v>681</v>
      </c>
      <c r="L367" s="19">
        <f>VLOOKUP($K367,[1]房源明细!$B:$P,2,FALSE)</f>
        <v>47.33</v>
      </c>
      <c r="M367" s="19"/>
      <c r="N367" s="19">
        <f t="shared" ref="N367:Q367" si="773">E367*16</f>
        <v>0</v>
      </c>
      <c r="O367" s="19">
        <f t="shared" si="773"/>
        <v>0</v>
      </c>
      <c r="P367" s="19">
        <f t="shared" si="773"/>
        <v>16</v>
      </c>
      <c r="Q367" s="19">
        <f t="shared" si="773"/>
        <v>0</v>
      </c>
      <c r="R367" s="19">
        <f>[1]房源明细!J516</f>
        <v>4.57</v>
      </c>
      <c r="S367" s="19">
        <f t="shared" ref="S367:V367" si="774">IF($L367&gt;N367,N367,$L367)</f>
        <v>0</v>
      </c>
      <c r="T367" s="19">
        <f t="shared" si="774"/>
        <v>0</v>
      </c>
      <c r="U367" s="19">
        <f t="shared" si="774"/>
        <v>16</v>
      </c>
      <c r="V367" s="19">
        <f t="shared" si="774"/>
        <v>0</v>
      </c>
      <c r="W367" s="19">
        <f>VLOOKUP($K367,[1]房源明细!$B:$P,10,FALSE)</f>
        <v>182</v>
      </c>
      <c r="X367" s="19">
        <f>IF(DATEDIF(I367,$X$2,"m")&gt;12,12,DATEDIF(I367,$X$2,"m"))</f>
        <v>12</v>
      </c>
      <c r="Y367" s="19">
        <f t="shared" si="686"/>
        <v>2184</v>
      </c>
      <c r="Z367" s="35">
        <f t="shared" si="687"/>
        <v>0</v>
      </c>
      <c r="AA367" s="35">
        <f t="shared" si="688"/>
        <v>0</v>
      </c>
      <c r="AB367" s="36">
        <f t="shared" si="689"/>
        <v>21.936</v>
      </c>
      <c r="AC367" s="35">
        <f t="shared" si="690"/>
        <v>0</v>
      </c>
      <c r="AD367" s="35">
        <f t="shared" si="691"/>
        <v>21.93</v>
      </c>
      <c r="AE367" s="19">
        <f t="shared" si="692"/>
        <v>12</v>
      </c>
      <c r="AF367" s="37">
        <f t="shared" si="671"/>
        <v>263</v>
      </c>
    </row>
    <row r="368" s="2" customFormat="1" ht="14.25" spans="1:32">
      <c r="A368" s="18">
        <v>512</v>
      </c>
      <c r="B368" s="19" t="str">
        <f>VLOOKUP($K368,[1]房源明细!$B:$P,5,FALSE)</f>
        <v>彭桂珍</v>
      </c>
      <c r="C368" s="19" t="s">
        <v>584</v>
      </c>
      <c r="D368" s="19">
        <f>VLOOKUP($K368,[1]房源明细!$B:$P,11,FALSE)</f>
        <v>1</v>
      </c>
      <c r="E368" s="19">
        <f>VLOOKUP($K368,[1]房源明细!$B:$P,12,FALSE)</f>
        <v>0</v>
      </c>
      <c r="F368" s="19">
        <f>VLOOKUP($K368,[1]房源明细!$B:$P,13,FALSE)</f>
        <v>0</v>
      </c>
      <c r="G368" s="19">
        <f>VLOOKUP($K368,[1]房源明细!$B:$P,14,FALSE)</f>
        <v>1</v>
      </c>
      <c r="H368" s="19">
        <f>VLOOKUP($K368,[1]房源明细!$B:$P,15,FALSE)</f>
        <v>0</v>
      </c>
      <c r="I368" s="28">
        <f>VLOOKUP($K368,[1]房源明细!$B:$P,3,FALSE)</f>
        <v>42982</v>
      </c>
      <c r="J368" s="19"/>
      <c r="K368" s="29" t="s">
        <v>682</v>
      </c>
      <c r="L368" s="19">
        <f>VLOOKUP($K368,[1]房源明细!$B:$P,2,FALSE)</f>
        <v>47.33</v>
      </c>
      <c r="M368" s="19"/>
      <c r="N368" s="19">
        <f t="shared" ref="N368:Q368" si="775">E368*16</f>
        <v>0</v>
      </c>
      <c r="O368" s="19">
        <f t="shared" si="775"/>
        <v>0</v>
      </c>
      <c r="P368" s="19">
        <f t="shared" si="775"/>
        <v>16</v>
      </c>
      <c r="Q368" s="19">
        <f t="shared" si="775"/>
        <v>0</v>
      </c>
      <c r="R368" s="19">
        <f>[1]房源明细!J517</f>
        <v>4.57</v>
      </c>
      <c r="S368" s="19">
        <f t="shared" ref="S368:V368" si="776">IF($L368&gt;N368,N368,$L368)</f>
        <v>0</v>
      </c>
      <c r="T368" s="19">
        <f t="shared" si="776"/>
        <v>0</v>
      </c>
      <c r="U368" s="19">
        <f t="shared" si="776"/>
        <v>16</v>
      </c>
      <c r="V368" s="19">
        <f t="shared" si="776"/>
        <v>0</v>
      </c>
      <c r="W368" s="19">
        <f>VLOOKUP($K368,[1]房源明细!$B:$P,10,FALSE)</f>
        <v>182</v>
      </c>
      <c r="X368" s="19">
        <f>IF(DATEDIF(I368,$X$2,"m")&gt;12,12,DATEDIF(I368,$X$2,"m"))</f>
        <v>12</v>
      </c>
      <c r="Y368" s="19">
        <f t="shared" si="686"/>
        <v>2184</v>
      </c>
      <c r="Z368" s="35">
        <f t="shared" si="687"/>
        <v>0</v>
      </c>
      <c r="AA368" s="35">
        <f t="shared" si="688"/>
        <v>0</v>
      </c>
      <c r="AB368" s="36">
        <f t="shared" si="689"/>
        <v>21.936</v>
      </c>
      <c r="AC368" s="35">
        <f t="shared" si="690"/>
        <v>0</v>
      </c>
      <c r="AD368" s="35">
        <f t="shared" si="691"/>
        <v>21.93</v>
      </c>
      <c r="AE368" s="19">
        <f t="shared" si="692"/>
        <v>12</v>
      </c>
      <c r="AF368" s="37">
        <f t="shared" si="671"/>
        <v>263</v>
      </c>
    </row>
    <row r="369" s="2" customFormat="1" ht="30" customHeight="1" spans="1:32">
      <c r="A369" s="18">
        <v>513</v>
      </c>
      <c r="B369" s="19" t="str">
        <f>VLOOKUP($K369,[1]房源明细!$B:$P,5,FALSE)</f>
        <v>董美唱</v>
      </c>
      <c r="C369" s="19" t="s">
        <v>683</v>
      </c>
      <c r="D369" s="19">
        <f>VLOOKUP($K369,[1]房源明细!$B:$P,11,FALSE)</f>
        <v>1</v>
      </c>
      <c r="E369" s="19">
        <f>VLOOKUP($K369,[1]房源明细!$B:$P,12,FALSE)</f>
        <v>0</v>
      </c>
      <c r="F369" s="19">
        <f>VLOOKUP($K369,[1]房源明细!$B:$P,13,FALSE)</f>
        <v>0</v>
      </c>
      <c r="G369" s="19">
        <f>VLOOKUP($K369,[1]房源明细!$B:$P,14,FALSE)</f>
        <v>1</v>
      </c>
      <c r="H369" s="19">
        <f>VLOOKUP($K369,[1]房源明细!$B:$P,15,FALSE)</f>
        <v>0</v>
      </c>
      <c r="I369" s="28">
        <f>VLOOKUP($K369,[1]房源明细!$B:$P,3,FALSE)</f>
        <v>43027</v>
      </c>
      <c r="J369" s="19"/>
      <c r="K369" s="29" t="s">
        <v>684</v>
      </c>
      <c r="L369" s="19">
        <f>VLOOKUP($K369,[1]房源明细!$B:$P,2,FALSE)</f>
        <v>52.4</v>
      </c>
      <c r="M369" s="19"/>
      <c r="N369" s="19">
        <f t="shared" ref="N369:Q369" si="777">E369*16</f>
        <v>0</v>
      </c>
      <c r="O369" s="19">
        <f t="shared" si="777"/>
        <v>0</v>
      </c>
      <c r="P369" s="19">
        <f t="shared" si="777"/>
        <v>16</v>
      </c>
      <c r="Q369" s="19">
        <f t="shared" si="777"/>
        <v>0</v>
      </c>
      <c r="R369" s="19">
        <f>[1]房源明细!J518</f>
        <v>4.57</v>
      </c>
      <c r="S369" s="19">
        <f t="shared" ref="S369:V369" si="778">IF($L369&gt;N369,N369,$L369)</f>
        <v>0</v>
      </c>
      <c r="T369" s="19">
        <f t="shared" si="778"/>
        <v>0</v>
      </c>
      <c r="U369" s="19">
        <f t="shared" si="778"/>
        <v>16</v>
      </c>
      <c r="V369" s="19">
        <f t="shared" si="778"/>
        <v>0</v>
      </c>
      <c r="W369" s="19">
        <f>VLOOKUP($K369,[1]房源明细!$B:$P,10,FALSE)</f>
        <v>201</v>
      </c>
      <c r="X369" s="19">
        <f>IF(DATEDIF(I369,$X$2,"m")&gt;12,12,DATEDIF(I369,$X$2,"m"))</f>
        <v>12</v>
      </c>
      <c r="Y369" s="19">
        <f t="shared" si="686"/>
        <v>2412</v>
      </c>
      <c r="Z369" s="35">
        <f t="shared" si="687"/>
        <v>0</v>
      </c>
      <c r="AA369" s="35">
        <f t="shared" si="688"/>
        <v>0</v>
      </c>
      <c r="AB369" s="36">
        <f t="shared" si="689"/>
        <v>21.936</v>
      </c>
      <c r="AC369" s="35">
        <f t="shared" si="690"/>
        <v>0</v>
      </c>
      <c r="AD369" s="35">
        <f t="shared" si="691"/>
        <v>21.93</v>
      </c>
      <c r="AE369" s="19">
        <f t="shared" si="692"/>
        <v>12</v>
      </c>
      <c r="AF369" s="37">
        <f t="shared" si="671"/>
        <v>263</v>
      </c>
    </row>
    <row r="370" s="2" customFormat="1" ht="14.25" spans="1:32">
      <c r="A370" s="18">
        <v>514</v>
      </c>
      <c r="B370" s="19" t="str">
        <f>VLOOKUP($K370,[1]房源明细!$B:$P,5,FALSE)</f>
        <v>费世洪</v>
      </c>
      <c r="C370" s="19" t="s">
        <v>685</v>
      </c>
      <c r="D370" s="19">
        <f>VLOOKUP($K370,[1]房源明细!$B:$P,11,FALSE)</f>
        <v>1</v>
      </c>
      <c r="E370" s="19">
        <f>VLOOKUP($K370,[1]房源明细!$B:$P,12,FALSE)</f>
        <v>0</v>
      </c>
      <c r="F370" s="19">
        <f>VLOOKUP($K370,[1]房源明细!$B:$P,13,FALSE)</f>
        <v>0</v>
      </c>
      <c r="G370" s="19">
        <f>VLOOKUP($K370,[1]房源明细!$B:$P,14,FALSE)</f>
        <v>1</v>
      </c>
      <c r="H370" s="19">
        <f>VLOOKUP($K370,[1]房源明细!$B:$P,15,FALSE)</f>
        <v>0</v>
      </c>
      <c r="I370" s="28">
        <f>VLOOKUP($K370,[1]房源明细!$B:$P,3,FALSE)</f>
        <v>43032</v>
      </c>
      <c r="J370" s="19"/>
      <c r="K370" s="29" t="s">
        <v>686</v>
      </c>
      <c r="L370" s="19">
        <f>VLOOKUP($K370,[1]房源明细!$B:$P,2,FALSE)</f>
        <v>52.4</v>
      </c>
      <c r="M370" s="19"/>
      <c r="N370" s="19">
        <f t="shared" ref="N370:Q370" si="779">E370*16</f>
        <v>0</v>
      </c>
      <c r="O370" s="19">
        <f t="shared" si="779"/>
        <v>0</v>
      </c>
      <c r="P370" s="19">
        <f t="shared" si="779"/>
        <v>16</v>
      </c>
      <c r="Q370" s="19">
        <f t="shared" si="779"/>
        <v>0</v>
      </c>
      <c r="R370" s="19">
        <f>[1]房源明细!J519</f>
        <v>4.57</v>
      </c>
      <c r="S370" s="19">
        <f t="shared" ref="S370:V370" si="780">IF($L370&gt;N370,N370,$L370)</f>
        <v>0</v>
      </c>
      <c r="T370" s="19">
        <f t="shared" si="780"/>
        <v>0</v>
      </c>
      <c r="U370" s="19">
        <f t="shared" si="780"/>
        <v>16</v>
      </c>
      <c r="V370" s="19">
        <f t="shared" si="780"/>
        <v>0</v>
      </c>
      <c r="W370" s="19">
        <f>VLOOKUP($K370,[1]房源明细!$B:$P,10,FALSE)</f>
        <v>205</v>
      </c>
      <c r="X370" s="19">
        <f>IF(DATEDIF(I370,$X$2,"m")&gt;12,12,DATEDIF(I370,$X$2,"m"))</f>
        <v>12</v>
      </c>
      <c r="Y370" s="19">
        <f t="shared" si="686"/>
        <v>2460</v>
      </c>
      <c r="Z370" s="35">
        <f t="shared" si="687"/>
        <v>0</v>
      </c>
      <c r="AA370" s="35">
        <f t="shared" si="688"/>
        <v>0</v>
      </c>
      <c r="AB370" s="36">
        <f t="shared" si="689"/>
        <v>21.936</v>
      </c>
      <c r="AC370" s="35">
        <f t="shared" si="690"/>
        <v>0</v>
      </c>
      <c r="AD370" s="35">
        <f t="shared" si="691"/>
        <v>21.93</v>
      </c>
      <c r="AE370" s="19">
        <f t="shared" si="692"/>
        <v>12</v>
      </c>
      <c r="AF370" s="37">
        <f t="shared" si="671"/>
        <v>263</v>
      </c>
    </row>
    <row r="371" s="2" customFormat="1" ht="14.25" spans="1:32">
      <c r="A371" s="18">
        <v>515</v>
      </c>
      <c r="B371" s="19" t="str">
        <f>VLOOKUP($K371,[1]房源明细!$B:$P,5,FALSE)</f>
        <v>陈树林</v>
      </c>
      <c r="C371" s="19" t="s">
        <v>687</v>
      </c>
      <c r="D371" s="19">
        <f>VLOOKUP($K371,[1]房源明细!$B:$P,11,FALSE)</f>
        <v>1</v>
      </c>
      <c r="E371" s="19">
        <f>VLOOKUP($K371,[1]房源明细!$B:$P,12,FALSE)</f>
        <v>0</v>
      </c>
      <c r="F371" s="19">
        <f>VLOOKUP($K371,[1]房源明细!$B:$P,13,FALSE)</f>
        <v>0</v>
      </c>
      <c r="G371" s="19">
        <f>VLOOKUP($K371,[1]房源明细!$B:$P,14,FALSE)</f>
        <v>1</v>
      </c>
      <c r="H371" s="19">
        <f>VLOOKUP($K371,[1]房源明细!$B:$P,15,FALSE)</f>
        <v>0</v>
      </c>
      <c r="I371" s="28">
        <f>VLOOKUP($K371,[1]房源明细!$B:$P,3,FALSE)</f>
        <v>43031</v>
      </c>
      <c r="J371" s="19"/>
      <c r="K371" s="29" t="s">
        <v>688</v>
      </c>
      <c r="L371" s="19">
        <f>VLOOKUP($K371,[1]房源明细!$B:$P,2,FALSE)</f>
        <v>47.33</v>
      </c>
      <c r="M371" s="19"/>
      <c r="N371" s="19">
        <f t="shared" ref="N371:Q371" si="781">E371*16</f>
        <v>0</v>
      </c>
      <c r="O371" s="19">
        <f t="shared" si="781"/>
        <v>0</v>
      </c>
      <c r="P371" s="19">
        <f t="shared" si="781"/>
        <v>16</v>
      </c>
      <c r="Q371" s="19">
        <f t="shared" si="781"/>
        <v>0</v>
      </c>
      <c r="R371" s="19">
        <f>[1]房源明细!J520</f>
        <v>4.57</v>
      </c>
      <c r="S371" s="19">
        <f t="shared" ref="S371:V371" si="782">IF($L371&gt;N371,N371,$L371)</f>
        <v>0</v>
      </c>
      <c r="T371" s="19">
        <f t="shared" si="782"/>
        <v>0</v>
      </c>
      <c r="U371" s="19">
        <f t="shared" si="782"/>
        <v>16</v>
      </c>
      <c r="V371" s="19">
        <f t="shared" si="782"/>
        <v>0</v>
      </c>
      <c r="W371" s="19">
        <f>VLOOKUP($K371,[1]房源明细!$B:$P,10,FALSE)</f>
        <v>185</v>
      </c>
      <c r="X371" s="19">
        <f>IF(DATEDIF(I371,$X$2,"m")&gt;12,12,DATEDIF(I371,$X$2,"m"))</f>
        <v>12</v>
      </c>
      <c r="Y371" s="19">
        <f t="shared" si="686"/>
        <v>2220</v>
      </c>
      <c r="Z371" s="35">
        <f t="shared" si="687"/>
        <v>0</v>
      </c>
      <c r="AA371" s="35">
        <f t="shared" si="688"/>
        <v>0</v>
      </c>
      <c r="AB371" s="36">
        <f t="shared" si="689"/>
        <v>21.936</v>
      </c>
      <c r="AC371" s="35">
        <f t="shared" si="690"/>
        <v>0</v>
      </c>
      <c r="AD371" s="35">
        <f t="shared" si="691"/>
        <v>21.93</v>
      </c>
      <c r="AE371" s="19">
        <f t="shared" si="692"/>
        <v>12</v>
      </c>
      <c r="AF371" s="37">
        <f t="shared" si="671"/>
        <v>263</v>
      </c>
    </row>
    <row r="372" s="2" customFormat="1" ht="14.25" spans="1:32">
      <c r="A372" s="18">
        <v>517</v>
      </c>
      <c r="B372" s="19" t="str">
        <f>VLOOKUP($K372,[1]房源明细!$B:$P,5,FALSE)</f>
        <v>李行贵</v>
      </c>
      <c r="C372" s="19" t="s">
        <v>284</v>
      </c>
      <c r="D372" s="19">
        <f>VLOOKUP($K372,[1]房源明细!$B:$P,11,FALSE)</f>
        <v>1</v>
      </c>
      <c r="E372" s="19">
        <f>VLOOKUP($K372,[1]房源明细!$B:$P,12,FALSE)</f>
        <v>1</v>
      </c>
      <c r="F372" s="19">
        <f>VLOOKUP($K372,[1]房源明细!$B:$P,13,FALSE)</f>
        <v>0</v>
      </c>
      <c r="G372" s="19">
        <f>VLOOKUP($K372,[1]房源明细!$B:$P,14,FALSE)</f>
        <v>0</v>
      </c>
      <c r="H372" s="19">
        <f>VLOOKUP($K372,[1]房源明细!$B:$P,15,FALSE)</f>
        <v>0</v>
      </c>
      <c r="I372" s="28">
        <f>VLOOKUP($K372,[1]房源明细!$B:$P,3,FALSE)</f>
        <v>42984</v>
      </c>
      <c r="J372" s="19"/>
      <c r="K372" s="29" t="s">
        <v>689</v>
      </c>
      <c r="L372" s="19">
        <f>VLOOKUP($K372,[1]房源明细!$B:$P,2,FALSE)</f>
        <v>52.4</v>
      </c>
      <c r="M372" s="19"/>
      <c r="N372" s="19">
        <f t="shared" ref="N372:Q372" si="783">E372*16</f>
        <v>16</v>
      </c>
      <c r="O372" s="19">
        <f t="shared" si="783"/>
        <v>0</v>
      </c>
      <c r="P372" s="19">
        <f t="shared" si="783"/>
        <v>0</v>
      </c>
      <c r="Q372" s="19">
        <f t="shared" si="783"/>
        <v>0</v>
      </c>
      <c r="R372" s="19">
        <f>[1]房源明细!J522</f>
        <v>4.57</v>
      </c>
      <c r="S372" s="19">
        <f t="shared" ref="S372:V372" si="784">IF($L372&gt;N372,N372,$L372)</f>
        <v>16</v>
      </c>
      <c r="T372" s="19">
        <f t="shared" si="784"/>
        <v>0</v>
      </c>
      <c r="U372" s="19">
        <f t="shared" si="784"/>
        <v>0</v>
      </c>
      <c r="V372" s="19">
        <f t="shared" si="784"/>
        <v>0</v>
      </c>
      <c r="W372" s="19">
        <f>VLOOKUP($K372,[1]房源明细!$B:$P,10,FALSE)</f>
        <v>205</v>
      </c>
      <c r="X372" s="19">
        <f>IF(DATEDIF(I372,$X$2,"m")&gt;12,12,DATEDIF(I372,$X$2,"m"))</f>
        <v>12</v>
      </c>
      <c r="Y372" s="19">
        <f t="shared" si="686"/>
        <v>2460</v>
      </c>
      <c r="Z372" s="35">
        <f t="shared" si="687"/>
        <v>65.808</v>
      </c>
      <c r="AA372" s="35">
        <f t="shared" si="688"/>
        <v>0</v>
      </c>
      <c r="AB372" s="36">
        <f t="shared" si="689"/>
        <v>0</v>
      </c>
      <c r="AC372" s="35">
        <f t="shared" si="690"/>
        <v>0</v>
      </c>
      <c r="AD372" s="35">
        <f t="shared" si="691"/>
        <v>65.8</v>
      </c>
      <c r="AE372" s="19">
        <f t="shared" si="692"/>
        <v>12</v>
      </c>
      <c r="AF372" s="37">
        <f t="shared" si="671"/>
        <v>789</v>
      </c>
    </row>
    <row r="373" s="2" customFormat="1" ht="14.25" spans="1:32">
      <c r="A373" s="18">
        <v>518</v>
      </c>
      <c r="B373" s="19" t="str">
        <f>VLOOKUP($K373,[1]房源明细!$B:$P,5,FALSE)</f>
        <v>高桂芳</v>
      </c>
      <c r="C373" s="19" t="s">
        <v>170</v>
      </c>
      <c r="D373" s="19">
        <f>VLOOKUP($K373,[1]房源明细!$B:$P,11,FALSE)</f>
        <v>1</v>
      </c>
      <c r="E373" s="19">
        <f>VLOOKUP($K373,[1]房源明细!$B:$P,12,FALSE)</f>
        <v>0</v>
      </c>
      <c r="F373" s="19">
        <f>VLOOKUP($K373,[1]房源明细!$B:$P,13,FALSE)</f>
        <v>0</v>
      </c>
      <c r="G373" s="19">
        <f>VLOOKUP($K373,[1]房源明细!$B:$P,14,FALSE)</f>
        <v>1</v>
      </c>
      <c r="H373" s="19">
        <f>VLOOKUP($K373,[1]房源明细!$B:$P,15,FALSE)</f>
        <v>0</v>
      </c>
      <c r="I373" s="28">
        <f>VLOOKUP($K373,[1]房源明细!$B:$P,3,FALSE)</f>
        <v>42982</v>
      </c>
      <c r="J373" s="19"/>
      <c r="K373" s="29" t="s">
        <v>690</v>
      </c>
      <c r="L373" s="19">
        <f>VLOOKUP($K373,[1]房源明细!$B:$P,2,FALSE)</f>
        <v>52.4</v>
      </c>
      <c r="M373" s="19"/>
      <c r="N373" s="19">
        <f t="shared" ref="N373:Q373" si="785">E373*16</f>
        <v>0</v>
      </c>
      <c r="O373" s="19">
        <f t="shared" si="785"/>
        <v>0</v>
      </c>
      <c r="P373" s="19">
        <f t="shared" si="785"/>
        <v>16</v>
      </c>
      <c r="Q373" s="19">
        <f t="shared" si="785"/>
        <v>0</v>
      </c>
      <c r="R373" s="19">
        <f>[1]房源明细!J523</f>
        <v>4.57</v>
      </c>
      <c r="S373" s="19">
        <f t="shared" ref="S373:V373" si="786">IF($L373&gt;N373,N373,$L373)</f>
        <v>0</v>
      </c>
      <c r="T373" s="19">
        <f t="shared" si="786"/>
        <v>0</v>
      </c>
      <c r="U373" s="19">
        <f t="shared" si="786"/>
        <v>16</v>
      </c>
      <c r="V373" s="19">
        <f t="shared" si="786"/>
        <v>0</v>
      </c>
      <c r="W373" s="19">
        <f>VLOOKUP($K373,[1]房源明细!$B:$P,10,FALSE)</f>
        <v>205</v>
      </c>
      <c r="X373" s="19">
        <f>IF(DATEDIF(I373,$X$2,"m")&gt;12,12,DATEDIF(I373,$X$2,"m"))</f>
        <v>12</v>
      </c>
      <c r="Y373" s="19">
        <f t="shared" si="686"/>
        <v>2460</v>
      </c>
      <c r="Z373" s="35">
        <f t="shared" si="687"/>
        <v>0</v>
      </c>
      <c r="AA373" s="35">
        <f t="shared" si="688"/>
        <v>0</v>
      </c>
      <c r="AB373" s="36">
        <f t="shared" si="689"/>
        <v>21.936</v>
      </c>
      <c r="AC373" s="35">
        <f t="shared" si="690"/>
        <v>0</v>
      </c>
      <c r="AD373" s="35">
        <f t="shared" si="691"/>
        <v>21.93</v>
      </c>
      <c r="AE373" s="19">
        <f t="shared" si="692"/>
        <v>12</v>
      </c>
      <c r="AF373" s="37">
        <f t="shared" si="671"/>
        <v>263</v>
      </c>
    </row>
    <row r="374" s="2" customFormat="1" ht="14.25" spans="1:32">
      <c r="A374" s="18">
        <v>519</v>
      </c>
      <c r="B374" s="19" t="str">
        <f>VLOOKUP($K374,[1]房源明细!$B:$P,5,FALSE)</f>
        <v>蔡彬</v>
      </c>
      <c r="C374" s="19" t="s">
        <v>691</v>
      </c>
      <c r="D374" s="19">
        <f>VLOOKUP($K374,[1]房源明细!$B:$P,11,FALSE)</f>
        <v>1</v>
      </c>
      <c r="E374" s="19">
        <f>VLOOKUP($K374,[1]房源明细!$B:$P,12,FALSE)</f>
        <v>0</v>
      </c>
      <c r="F374" s="19">
        <f>VLOOKUP($K374,[1]房源明细!$B:$P,13,FALSE)</f>
        <v>0</v>
      </c>
      <c r="G374" s="19">
        <f>VLOOKUP($K374,[1]房源明细!$B:$P,14,FALSE)</f>
        <v>1</v>
      </c>
      <c r="H374" s="19">
        <f>VLOOKUP($K374,[1]房源明细!$B:$P,15,FALSE)</f>
        <v>0</v>
      </c>
      <c r="I374" s="28">
        <f>VLOOKUP($K374,[1]房源明细!$B:$P,3,FALSE)</f>
        <v>43033</v>
      </c>
      <c r="J374" s="19"/>
      <c r="K374" s="29" t="s">
        <v>692</v>
      </c>
      <c r="L374" s="19">
        <f>VLOOKUP($K374,[1]房源明细!$B:$P,2,FALSE)</f>
        <v>47.33</v>
      </c>
      <c r="M374" s="19"/>
      <c r="N374" s="19">
        <f t="shared" ref="N374:Q374" si="787">E374*16</f>
        <v>0</v>
      </c>
      <c r="O374" s="19">
        <f t="shared" si="787"/>
        <v>0</v>
      </c>
      <c r="P374" s="19">
        <f t="shared" si="787"/>
        <v>16</v>
      </c>
      <c r="Q374" s="19">
        <f t="shared" si="787"/>
        <v>0</v>
      </c>
      <c r="R374" s="19">
        <f>[1]房源明细!J524</f>
        <v>4.57</v>
      </c>
      <c r="S374" s="19">
        <f t="shared" ref="S374:V374" si="788">IF($L374&gt;N374,N374,$L374)</f>
        <v>0</v>
      </c>
      <c r="T374" s="19">
        <f t="shared" si="788"/>
        <v>0</v>
      </c>
      <c r="U374" s="19">
        <f t="shared" si="788"/>
        <v>16</v>
      </c>
      <c r="V374" s="19">
        <f t="shared" si="788"/>
        <v>0</v>
      </c>
      <c r="W374" s="19">
        <f>VLOOKUP($K374,[1]房源明细!$B:$P,10,FALSE)</f>
        <v>185</v>
      </c>
      <c r="X374" s="19">
        <f>IF(DATEDIF(I374,$X$2,"m")&gt;12,12,DATEDIF(I374,$X$2,"m"))</f>
        <v>12</v>
      </c>
      <c r="Y374" s="19">
        <f t="shared" si="686"/>
        <v>2220</v>
      </c>
      <c r="Z374" s="35">
        <f t="shared" si="687"/>
        <v>0</v>
      </c>
      <c r="AA374" s="35">
        <f t="shared" si="688"/>
        <v>0</v>
      </c>
      <c r="AB374" s="36">
        <f t="shared" si="689"/>
        <v>21.936</v>
      </c>
      <c r="AC374" s="35">
        <f t="shared" si="690"/>
        <v>0</v>
      </c>
      <c r="AD374" s="35">
        <f t="shared" si="691"/>
        <v>21.93</v>
      </c>
      <c r="AE374" s="19">
        <f t="shared" si="692"/>
        <v>12</v>
      </c>
      <c r="AF374" s="37">
        <f t="shared" si="671"/>
        <v>263</v>
      </c>
    </row>
    <row r="375" s="2" customFormat="1" ht="14.25" spans="1:32">
      <c r="A375" s="18">
        <v>520</v>
      </c>
      <c r="B375" s="19" t="str">
        <f>VLOOKUP($K375,[1]房源明细!$B:$P,5,FALSE)</f>
        <v>刘风枝</v>
      </c>
      <c r="C375" s="19" t="s">
        <v>693</v>
      </c>
      <c r="D375" s="19">
        <f>VLOOKUP($K375,[1]房源明细!$B:$P,11,FALSE)</f>
        <v>1</v>
      </c>
      <c r="E375" s="19">
        <f>VLOOKUP($K375,[1]房源明细!$B:$P,12,FALSE)</f>
        <v>0</v>
      </c>
      <c r="F375" s="19">
        <f>VLOOKUP($K375,[1]房源明细!$B:$P,13,FALSE)</f>
        <v>0</v>
      </c>
      <c r="G375" s="19">
        <f>VLOOKUP($K375,[1]房源明细!$B:$P,14,FALSE)</f>
        <v>1</v>
      </c>
      <c r="H375" s="19">
        <f>VLOOKUP($K375,[1]房源明细!$B:$P,15,FALSE)</f>
        <v>0</v>
      </c>
      <c r="I375" s="28">
        <f>VLOOKUP($K375,[1]房源明细!$B:$P,3,FALSE)</f>
        <v>43104</v>
      </c>
      <c r="J375" s="19"/>
      <c r="K375" s="29" t="s">
        <v>694</v>
      </c>
      <c r="L375" s="19">
        <f>VLOOKUP($K375,[1]房源明细!$B:$P,2,FALSE)</f>
        <v>47.33</v>
      </c>
      <c r="M375" s="19"/>
      <c r="N375" s="19">
        <f t="shared" ref="N375:Q375" si="789">E375*16</f>
        <v>0</v>
      </c>
      <c r="O375" s="19">
        <f t="shared" si="789"/>
        <v>0</v>
      </c>
      <c r="P375" s="19">
        <f t="shared" si="789"/>
        <v>16</v>
      </c>
      <c r="Q375" s="19">
        <f t="shared" si="789"/>
        <v>0</v>
      </c>
      <c r="R375" s="19">
        <f>[1]房源明细!J525</f>
        <v>4.57</v>
      </c>
      <c r="S375" s="19">
        <f t="shared" ref="S375:V375" si="790">IF($L375&gt;N375,N375,$L375)</f>
        <v>0</v>
      </c>
      <c r="T375" s="19">
        <f t="shared" si="790"/>
        <v>0</v>
      </c>
      <c r="U375" s="19">
        <f t="shared" si="790"/>
        <v>16</v>
      </c>
      <c r="V375" s="19">
        <f t="shared" si="790"/>
        <v>0</v>
      </c>
      <c r="W375" s="19">
        <f>VLOOKUP($K375,[1]房源明细!$B:$P,10,FALSE)</f>
        <v>185</v>
      </c>
      <c r="X375" s="19">
        <f>IF(DATEDIF(I375,$X$2,"m")&gt;12,12,DATEDIF(I375,$X$2,"m"))</f>
        <v>12</v>
      </c>
      <c r="Y375" s="19">
        <f t="shared" si="686"/>
        <v>2220</v>
      </c>
      <c r="Z375" s="35">
        <f t="shared" si="687"/>
        <v>0</v>
      </c>
      <c r="AA375" s="35">
        <f t="shared" si="688"/>
        <v>0</v>
      </c>
      <c r="AB375" s="36">
        <f t="shared" si="689"/>
        <v>21.936</v>
      </c>
      <c r="AC375" s="35">
        <f t="shared" si="690"/>
        <v>0</v>
      </c>
      <c r="AD375" s="35">
        <f t="shared" si="691"/>
        <v>21.93</v>
      </c>
      <c r="AE375" s="19">
        <f t="shared" si="692"/>
        <v>12</v>
      </c>
      <c r="AF375" s="37">
        <f t="shared" si="671"/>
        <v>263</v>
      </c>
    </row>
    <row r="376" s="2" customFormat="1" ht="14.25" spans="1:32">
      <c r="A376" s="18">
        <v>521</v>
      </c>
      <c r="B376" s="19" t="str">
        <f>VLOOKUP($K376,[1]房源明细!$B:$P,5,FALSE)</f>
        <v>张德林</v>
      </c>
      <c r="C376" s="19" t="s">
        <v>387</v>
      </c>
      <c r="D376" s="19">
        <f>VLOOKUP($K376,[1]房源明细!$B:$P,11,FALSE)</f>
        <v>2</v>
      </c>
      <c r="E376" s="19">
        <f>VLOOKUP($K376,[1]房源明细!$B:$P,12,FALSE)</f>
        <v>0</v>
      </c>
      <c r="F376" s="19">
        <f>VLOOKUP($K376,[1]房源明细!$B:$P,13,FALSE)</f>
        <v>0</v>
      </c>
      <c r="G376" s="19">
        <f>VLOOKUP($K376,[1]房源明细!$B:$P,14,FALSE)</f>
        <v>2</v>
      </c>
      <c r="H376" s="19">
        <f>VLOOKUP($K376,[1]房源明细!$B:$P,15,FALSE)</f>
        <v>0</v>
      </c>
      <c r="I376" s="28">
        <f>VLOOKUP($K376,[1]房源明细!$B:$P,3,FALSE)</f>
        <v>43102</v>
      </c>
      <c r="J376" s="19"/>
      <c r="K376" s="29" t="s">
        <v>695</v>
      </c>
      <c r="L376" s="19">
        <f>VLOOKUP($K376,[1]房源明细!$B:$P,2,FALSE)</f>
        <v>52.4</v>
      </c>
      <c r="M376" s="19"/>
      <c r="N376" s="19">
        <f t="shared" ref="N376:Q376" si="791">E376*16</f>
        <v>0</v>
      </c>
      <c r="O376" s="19">
        <f t="shared" si="791"/>
        <v>0</v>
      </c>
      <c r="P376" s="19">
        <f t="shared" si="791"/>
        <v>32</v>
      </c>
      <c r="Q376" s="19">
        <f t="shared" si="791"/>
        <v>0</v>
      </c>
      <c r="R376" s="19">
        <f>[1]房源明细!J526</f>
        <v>4.57</v>
      </c>
      <c r="S376" s="19">
        <f t="shared" ref="S376:V376" si="792">IF($L376&gt;N376,N376,$L376)</f>
        <v>0</v>
      </c>
      <c r="T376" s="19">
        <f t="shared" si="792"/>
        <v>0</v>
      </c>
      <c r="U376" s="19">
        <f t="shared" si="792"/>
        <v>32</v>
      </c>
      <c r="V376" s="19">
        <f t="shared" si="792"/>
        <v>0</v>
      </c>
      <c r="W376" s="19">
        <f>VLOOKUP($K376,[1]房源明细!$B:$P,10,FALSE)</f>
        <v>205</v>
      </c>
      <c r="X376" s="19">
        <f>IF(DATEDIF(I376,$X$2,"m")&gt;12,12,DATEDIF(I376,$X$2,"m"))</f>
        <v>12</v>
      </c>
      <c r="Y376" s="19">
        <f t="shared" si="686"/>
        <v>2460</v>
      </c>
      <c r="Z376" s="35">
        <f t="shared" si="687"/>
        <v>0</v>
      </c>
      <c r="AA376" s="35">
        <f t="shared" si="688"/>
        <v>0</v>
      </c>
      <c r="AB376" s="36">
        <f t="shared" si="689"/>
        <v>43.872</v>
      </c>
      <c r="AC376" s="35">
        <f t="shared" si="690"/>
        <v>0</v>
      </c>
      <c r="AD376" s="35">
        <f t="shared" si="691"/>
        <v>43.87</v>
      </c>
      <c r="AE376" s="19">
        <f t="shared" si="692"/>
        <v>12</v>
      </c>
      <c r="AF376" s="37">
        <f t="shared" si="671"/>
        <v>526</v>
      </c>
    </row>
    <row r="377" s="2" customFormat="1" ht="14.25" spans="1:32">
      <c r="A377" s="18">
        <v>522</v>
      </c>
      <c r="B377" s="19" t="str">
        <f>VLOOKUP($K377,[1]房源明细!$B:$P,5,FALSE)</f>
        <v>刘家莲</v>
      </c>
      <c r="C377" s="19" t="s">
        <v>696</v>
      </c>
      <c r="D377" s="19">
        <f>VLOOKUP($K377,[1]房源明细!$B:$P,11,FALSE)</f>
        <v>1</v>
      </c>
      <c r="E377" s="19">
        <f>VLOOKUP($K377,[1]房源明细!$B:$P,12,FALSE)</f>
        <v>0</v>
      </c>
      <c r="F377" s="19">
        <f>VLOOKUP($K377,[1]房源明细!$B:$P,13,FALSE)</f>
        <v>0</v>
      </c>
      <c r="G377" s="19">
        <f>VLOOKUP($K377,[1]房源明细!$B:$P,14,FALSE)</f>
        <v>1</v>
      </c>
      <c r="H377" s="19">
        <f>VLOOKUP($K377,[1]房源明细!$B:$P,15,FALSE)</f>
        <v>0</v>
      </c>
      <c r="I377" s="28">
        <f>VLOOKUP($K377,[1]房源明细!$B:$P,3,FALSE)</f>
        <v>43033</v>
      </c>
      <c r="J377" s="19"/>
      <c r="K377" s="29" t="s">
        <v>697</v>
      </c>
      <c r="L377" s="19">
        <f>VLOOKUP($K377,[1]房源明细!$B:$P,2,FALSE)</f>
        <v>52.4</v>
      </c>
      <c r="M377" s="19"/>
      <c r="N377" s="19">
        <f t="shared" ref="N377:Q377" si="793">E377*16</f>
        <v>0</v>
      </c>
      <c r="O377" s="19">
        <f t="shared" si="793"/>
        <v>0</v>
      </c>
      <c r="P377" s="19">
        <f t="shared" si="793"/>
        <v>16</v>
      </c>
      <c r="Q377" s="19">
        <f t="shared" si="793"/>
        <v>0</v>
      </c>
      <c r="R377" s="19">
        <f>[1]房源明细!J527</f>
        <v>4.57</v>
      </c>
      <c r="S377" s="19">
        <f t="shared" ref="S377:V377" si="794">IF($L377&gt;N377,N377,$L377)</f>
        <v>0</v>
      </c>
      <c r="T377" s="19">
        <f t="shared" si="794"/>
        <v>0</v>
      </c>
      <c r="U377" s="19">
        <f t="shared" si="794"/>
        <v>16</v>
      </c>
      <c r="V377" s="19">
        <f t="shared" si="794"/>
        <v>0</v>
      </c>
      <c r="W377" s="19">
        <f>VLOOKUP($K377,[1]房源明细!$B:$P,10,FALSE)</f>
        <v>205</v>
      </c>
      <c r="X377" s="19">
        <f>IF(DATEDIF(I377,$X$2,"m")&gt;12,12,DATEDIF(I377,$X$2,"m"))</f>
        <v>12</v>
      </c>
      <c r="Y377" s="19">
        <f t="shared" si="686"/>
        <v>2460</v>
      </c>
      <c r="Z377" s="35">
        <f t="shared" si="687"/>
        <v>0</v>
      </c>
      <c r="AA377" s="35">
        <f t="shared" si="688"/>
        <v>0</v>
      </c>
      <c r="AB377" s="36">
        <f t="shared" si="689"/>
        <v>21.936</v>
      </c>
      <c r="AC377" s="35">
        <f t="shared" si="690"/>
        <v>0</v>
      </c>
      <c r="AD377" s="35">
        <f t="shared" si="691"/>
        <v>21.93</v>
      </c>
      <c r="AE377" s="19">
        <f t="shared" si="692"/>
        <v>12</v>
      </c>
      <c r="AF377" s="37">
        <f t="shared" si="671"/>
        <v>263</v>
      </c>
    </row>
    <row r="378" s="2" customFormat="1" ht="14.25" spans="1:32">
      <c r="A378" s="18">
        <v>523</v>
      </c>
      <c r="B378" s="19" t="str">
        <f>VLOOKUP($K378,[1]房源明细!$B:$P,5,FALSE)</f>
        <v>胡美华</v>
      </c>
      <c r="C378" s="19" t="s">
        <v>698</v>
      </c>
      <c r="D378" s="19">
        <f>VLOOKUP($K378,[1]房源明细!$B:$P,11,FALSE)</f>
        <v>2</v>
      </c>
      <c r="E378" s="19">
        <f>VLOOKUP($K378,[1]房源明细!$B:$P,12,FALSE)</f>
        <v>0</v>
      </c>
      <c r="F378" s="19">
        <f>VLOOKUP($K378,[1]房源明细!$B:$P,13,FALSE)</f>
        <v>0</v>
      </c>
      <c r="G378" s="19">
        <f>VLOOKUP($K378,[1]房源明细!$B:$P,14,FALSE)</f>
        <v>2</v>
      </c>
      <c r="H378" s="19">
        <f>VLOOKUP($K378,[1]房源明细!$B:$P,15,FALSE)</f>
        <v>0</v>
      </c>
      <c r="I378" s="28">
        <f>VLOOKUP($K378,[1]房源明细!$B:$P,3,FALSE)</f>
        <v>43031</v>
      </c>
      <c r="J378" s="19"/>
      <c r="K378" s="29" t="s">
        <v>699</v>
      </c>
      <c r="L378" s="19">
        <f>VLOOKUP($K378,[1]房源明细!$B:$P,2,FALSE)</f>
        <v>47.33</v>
      </c>
      <c r="M378" s="19"/>
      <c r="N378" s="19">
        <f t="shared" ref="N378:Q378" si="795">E378*16</f>
        <v>0</v>
      </c>
      <c r="O378" s="19">
        <f t="shared" si="795"/>
        <v>0</v>
      </c>
      <c r="P378" s="19">
        <f t="shared" si="795"/>
        <v>32</v>
      </c>
      <c r="Q378" s="19">
        <f t="shared" si="795"/>
        <v>0</v>
      </c>
      <c r="R378" s="19">
        <f>[1]房源明细!J528</f>
        <v>4.57</v>
      </c>
      <c r="S378" s="19">
        <f t="shared" ref="S378:V378" si="796">IF($L378&gt;N378,N378,$L378)</f>
        <v>0</v>
      </c>
      <c r="T378" s="19">
        <f t="shared" si="796"/>
        <v>0</v>
      </c>
      <c r="U378" s="19">
        <f t="shared" si="796"/>
        <v>32</v>
      </c>
      <c r="V378" s="19">
        <f t="shared" si="796"/>
        <v>0</v>
      </c>
      <c r="W378" s="19">
        <f>VLOOKUP($K378,[1]房源明细!$B:$P,10,FALSE)</f>
        <v>185</v>
      </c>
      <c r="X378" s="19">
        <f>IF(DATEDIF(I378,$X$2,"m")&gt;12,12,DATEDIF(I378,$X$2,"m"))</f>
        <v>12</v>
      </c>
      <c r="Y378" s="19">
        <f t="shared" si="686"/>
        <v>2220</v>
      </c>
      <c r="Z378" s="35">
        <f t="shared" si="687"/>
        <v>0</v>
      </c>
      <c r="AA378" s="35">
        <f t="shared" si="688"/>
        <v>0</v>
      </c>
      <c r="AB378" s="36">
        <f t="shared" si="689"/>
        <v>43.872</v>
      </c>
      <c r="AC378" s="35">
        <f t="shared" si="690"/>
        <v>0</v>
      </c>
      <c r="AD378" s="35">
        <f t="shared" si="691"/>
        <v>43.87</v>
      </c>
      <c r="AE378" s="19">
        <f t="shared" si="692"/>
        <v>12</v>
      </c>
      <c r="AF378" s="37">
        <f t="shared" si="671"/>
        <v>526</v>
      </c>
    </row>
    <row r="379" s="2" customFormat="1" ht="14.25" spans="1:32">
      <c r="A379" s="18">
        <v>524</v>
      </c>
      <c r="B379" s="19" t="str">
        <f>VLOOKUP($K379,[1]房源明细!$B:$P,5,FALSE)</f>
        <v>程原奇</v>
      </c>
      <c r="C379" s="19" t="s">
        <v>700</v>
      </c>
      <c r="D379" s="19">
        <f>VLOOKUP($K379,[1]房源明细!$B:$P,11,FALSE)</f>
        <v>1</v>
      </c>
      <c r="E379" s="19">
        <f>VLOOKUP($K379,[1]房源明细!$B:$P,12,FALSE)</f>
        <v>0</v>
      </c>
      <c r="F379" s="19">
        <f>VLOOKUP($K379,[1]房源明细!$B:$P,13,FALSE)</f>
        <v>0</v>
      </c>
      <c r="G379" s="19">
        <f>VLOOKUP($K379,[1]房源明细!$B:$P,14,FALSE)</f>
        <v>1</v>
      </c>
      <c r="H379" s="19">
        <f>VLOOKUP($K379,[1]房源明细!$B:$P,15,FALSE)</f>
        <v>0</v>
      </c>
      <c r="I379" s="28">
        <f>VLOOKUP($K379,[1]房源明细!$B:$P,3,FALSE)</f>
        <v>43034</v>
      </c>
      <c r="J379" s="19"/>
      <c r="K379" s="29" t="s">
        <v>701</v>
      </c>
      <c r="L379" s="19">
        <f>VLOOKUP($K379,[1]房源明细!$B:$P,2,FALSE)</f>
        <v>47.33</v>
      </c>
      <c r="M379" s="19"/>
      <c r="N379" s="19">
        <f t="shared" ref="N379:Q379" si="797">E379*16</f>
        <v>0</v>
      </c>
      <c r="O379" s="19">
        <f t="shared" si="797"/>
        <v>0</v>
      </c>
      <c r="P379" s="19">
        <f t="shared" si="797"/>
        <v>16</v>
      </c>
      <c r="Q379" s="19">
        <f t="shared" si="797"/>
        <v>0</v>
      </c>
      <c r="R379" s="19">
        <f>[1]房源明细!J529</f>
        <v>4.57</v>
      </c>
      <c r="S379" s="19">
        <f t="shared" ref="S379:V379" si="798">IF($L379&gt;N379,N379,$L379)</f>
        <v>0</v>
      </c>
      <c r="T379" s="19">
        <f t="shared" si="798"/>
        <v>0</v>
      </c>
      <c r="U379" s="19">
        <f t="shared" si="798"/>
        <v>16</v>
      </c>
      <c r="V379" s="19">
        <f t="shared" si="798"/>
        <v>0</v>
      </c>
      <c r="W379" s="19">
        <f>VLOOKUP($K379,[1]房源明细!$B:$P,10,FALSE)</f>
        <v>185</v>
      </c>
      <c r="X379" s="19">
        <f>IF(DATEDIF(I379,$X$2,"m")&gt;12,12,DATEDIF(I379,$X$2,"m"))</f>
        <v>12</v>
      </c>
      <c r="Y379" s="19">
        <f t="shared" si="686"/>
        <v>2220</v>
      </c>
      <c r="Z379" s="35">
        <f t="shared" si="687"/>
        <v>0</v>
      </c>
      <c r="AA379" s="35">
        <f t="shared" si="688"/>
        <v>0</v>
      </c>
      <c r="AB379" s="36">
        <f t="shared" si="689"/>
        <v>21.936</v>
      </c>
      <c r="AC379" s="35">
        <f t="shared" si="690"/>
        <v>0</v>
      </c>
      <c r="AD379" s="35">
        <f t="shared" si="691"/>
        <v>21.93</v>
      </c>
      <c r="AE379" s="19">
        <f t="shared" si="692"/>
        <v>12</v>
      </c>
      <c r="AF379" s="37">
        <f t="shared" si="671"/>
        <v>263</v>
      </c>
    </row>
    <row r="380" s="2" customFormat="1" ht="14.25" spans="1:32">
      <c r="A380" s="18">
        <v>525</v>
      </c>
      <c r="B380" s="19" t="str">
        <f>VLOOKUP($K380,[1]房源明细!$B:$P,5,FALSE)</f>
        <v>邵云</v>
      </c>
      <c r="C380" s="19" t="s">
        <v>702</v>
      </c>
      <c r="D380" s="19">
        <f>VLOOKUP($K380,[1]房源明细!$B:$P,11,FALSE)</f>
        <v>1</v>
      </c>
      <c r="E380" s="19">
        <f>VLOOKUP($K380,[1]房源明细!$B:$P,12,FALSE)</f>
        <v>0</v>
      </c>
      <c r="F380" s="19">
        <f>VLOOKUP($K380,[1]房源明细!$B:$P,13,FALSE)</f>
        <v>0</v>
      </c>
      <c r="G380" s="19">
        <f>VLOOKUP($K380,[1]房源明细!$B:$P,14,FALSE)</f>
        <v>1</v>
      </c>
      <c r="H380" s="19">
        <f>VLOOKUP($K380,[1]房源明细!$B:$P,15,FALSE)</f>
        <v>0</v>
      </c>
      <c r="I380" s="28">
        <f>VLOOKUP($K380,[1]房源明细!$B:$P,3,FALSE)</f>
        <v>43033</v>
      </c>
      <c r="J380" s="19"/>
      <c r="K380" s="29" t="s">
        <v>703</v>
      </c>
      <c r="L380" s="19">
        <f>VLOOKUP($K380,[1]房源明细!$B:$P,2,FALSE)</f>
        <v>52.4</v>
      </c>
      <c r="M380" s="19"/>
      <c r="N380" s="19">
        <f t="shared" ref="N380:Q380" si="799">E380*16</f>
        <v>0</v>
      </c>
      <c r="O380" s="19">
        <f t="shared" si="799"/>
        <v>0</v>
      </c>
      <c r="P380" s="19">
        <f t="shared" si="799"/>
        <v>16</v>
      </c>
      <c r="Q380" s="19">
        <f t="shared" si="799"/>
        <v>0</v>
      </c>
      <c r="R380" s="19">
        <f>[1]房源明细!J530</f>
        <v>4.57</v>
      </c>
      <c r="S380" s="19">
        <f t="shared" ref="S380:V380" si="800">IF($L380&gt;N380,N380,$L380)</f>
        <v>0</v>
      </c>
      <c r="T380" s="19">
        <f t="shared" si="800"/>
        <v>0</v>
      </c>
      <c r="U380" s="19">
        <f t="shared" si="800"/>
        <v>16</v>
      </c>
      <c r="V380" s="19">
        <f t="shared" si="800"/>
        <v>0</v>
      </c>
      <c r="W380" s="19">
        <f>VLOOKUP($K380,[1]房源明细!$B:$P,10,FALSE)</f>
        <v>205</v>
      </c>
      <c r="X380" s="19">
        <f>IF(DATEDIF(I380,$X$2,"m")&gt;12,12,DATEDIF(I380,$X$2,"m"))</f>
        <v>12</v>
      </c>
      <c r="Y380" s="19">
        <f t="shared" si="686"/>
        <v>2460</v>
      </c>
      <c r="Z380" s="35">
        <f t="shared" si="687"/>
        <v>0</v>
      </c>
      <c r="AA380" s="35">
        <f t="shared" si="688"/>
        <v>0</v>
      </c>
      <c r="AB380" s="36">
        <f t="shared" si="689"/>
        <v>21.936</v>
      </c>
      <c r="AC380" s="35">
        <f t="shared" si="690"/>
        <v>0</v>
      </c>
      <c r="AD380" s="35">
        <f t="shared" si="691"/>
        <v>21.93</v>
      </c>
      <c r="AE380" s="19">
        <f t="shared" si="692"/>
        <v>12</v>
      </c>
      <c r="AF380" s="37">
        <f t="shared" si="671"/>
        <v>263</v>
      </c>
    </row>
    <row r="381" s="2" customFormat="1" ht="14.25" spans="1:32">
      <c r="A381" s="18">
        <v>526</v>
      </c>
      <c r="B381" s="19" t="str">
        <f>VLOOKUP($K381,[1]房源明细!$B:$P,5,FALSE)</f>
        <v>胡元芳</v>
      </c>
      <c r="C381" s="19" t="s">
        <v>704</v>
      </c>
      <c r="D381" s="19">
        <f>VLOOKUP($K381,[1]房源明细!$B:$P,11,FALSE)</f>
        <v>1</v>
      </c>
      <c r="E381" s="19">
        <f>VLOOKUP($K381,[1]房源明细!$B:$P,12,FALSE)</f>
        <v>0</v>
      </c>
      <c r="F381" s="19">
        <f>VLOOKUP($K381,[1]房源明细!$B:$P,13,FALSE)</f>
        <v>0</v>
      </c>
      <c r="G381" s="19">
        <f>VLOOKUP($K381,[1]房源明细!$B:$P,14,FALSE)</f>
        <v>1</v>
      </c>
      <c r="H381" s="19">
        <f>VLOOKUP($K381,[1]房源明细!$B:$P,15,FALSE)</f>
        <v>0</v>
      </c>
      <c r="I381" s="28">
        <f>VLOOKUP($K381,[1]房源明细!$B:$P,3,FALSE)</f>
        <v>43028</v>
      </c>
      <c r="J381" s="19"/>
      <c r="K381" s="29" t="s">
        <v>705</v>
      </c>
      <c r="L381" s="19">
        <f>VLOOKUP($K381,[1]房源明细!$B:$P,2,FALSE)</f>
        <v>52.4</v>
      </c>
      <c r="M381" s="19"/>
      <c r="N381" s="19">
        <f t="shared" ref="N381:Q381" si="801">E381*16</f>
        <v>0</v>
      </c>
      <c r="O381" s="19">
        <f t="shared" si="801"/>
        <v>0</v>
      </c>
      <c r="P381" s="19">
        <f t="shared" si="801"/>
        <v>16</v>
      </c>
      <c r="Q381" s="19">
        <f t="shared" si="801"/>
        <v>0</v>
      </c>
      <c r="R381" s="19">
        <f>[1]房源明细!J531</f>
        <v>4.57</v>
      </c>
      <c r="S381" s="19">
        <f t="shared" ref="S381:V381" si="802">IF($L381&gt;N381,N381,$L381)</f>
        <v>0</v>
      </c>
      <c r="T381" s="19">
        <f t="shared" si="802"/>
        <v>0</v>
      </c>
      <c r="U381" s="19">
        <f t="shared" si="802"/>
        <v>16</v>
      </c>
      <c r="V381" s="19">
        <f t="shared" si="802"/>
        <v>0</v>
      </c>
      <c r="W381" s="19">
        <f>VLOOKUP($K381,[1]房源明细!$B:$P,10,FALSE)</f>
        <v>205</v>
      </c>
      <c r="X381" s="19">
        <f>IF(DATEDIF(I381,$X$2,"m")&gt;12,12,DATEDIF(I381,$X$2,"m"))</f>
        <v>12</v>
      </c>
      <c r="Y381" s="19">
        <f t="shared" si="686"/>
        <v>2460</v>
      </c>
      <c r="Z381" s="35">
        <f t="shared" si="687"/>
        <v>0</v>
      </c>
      <c r="AA381" s="35">
        <f t="shared" si="688"/>
        <v>0</v>
      </c>
      <c r="AB381" s="36">
        <f t="shared" si="689"/>
        <v>21.936</v>
      </c>
      <c r="AC381" s="35">
        <f t="shared" si="690"/>
        <v>0</v>
      </c>
      <c r="AD381" s="35">
        <f t="shared" si="691"/>
        <v>21.93</v>
      </c>
      <c r="AE381" s="19">
        <f t="shared" si="692"/>
        <v>12</v>
      </c>
      <c r="AF381" s="37">
        <f t="shared" si="671"/>
        <v>263</v>
      </c>
    </row>
    <row r="382" s="2" customFormat="1" ht="14.25" spans="1:32">
      <c r="A382" s="18">
        <v>527</v>
      </c>
      <c r="B382" s="19" t="str">
        <f>VLOOKUP($K382,[1]房源明细!$B:$P,5,FALSE)</f>
        <v>李秋红</v>
      </c>
      <c r="C382" s="19" t="s">
        <v>706</v>
      </c>
      <c r="D382" s="19">
        <f>VLOOKUP($K382,[1]房源明细!$B:$P,11,FALSE)</f>
        <v>1</v>
      </c>
      <c r="E382" s="19">
        <f>VLOOKUP($K382,[1]房源明细!$B:$P,12,FALSE)</f>
        <v>0</v>
      </c>
      <c r="F382" s="19">
        <f>VLOOKUP($K382,[1]房源明细!$B:$P,13,FALSE)</f>
        <v>0</v>
      </c>
      <c r="G382" s="19">
        <f>VLOOKUP($K382,[1]房源明细!$B:$P,14,FALSE)</f>
        <v>1</v>
      </c>
      <c r="H382" s="19">
        <f>VLOOKUP($K382,[1]房源明细!$B:$P,15,FALSE)</f>
        <v>0</v>
      </c>
      <c r="I382" s="28">
        <f>VLOOKUP($K382,[1]房源明细!$B:$P,3,FALSE)</f>
        <v>43040</v>
      </c>
      <c r="J382" s="19"/>
      <c r="K382" s="29" t="s">
        <v>707</v>
      </c>
      <c r="L382" s="19">
        <f>VLOOKUP($K382,[1]房源明细!$B:$P,2,FALSE)</f>
        <v>47.33</v>
      </c>
      <c r="M382" s="19"/>
      <c r="N382" s="19">
        <f t="shared" ref="N382:Q382" si="803">E382*16</f>
        <v>0</v>
      </c>
      <c r="O382" s="19">
        <f t="shared" si="803"/>
        <v>0</v>
      </c>
      <c r="P382" s="19">
        <f t="shared" si="803"/>
        <v>16</v>
      </c>
      <c r="Q382" s="19">
        <f t="shared" si="803"/>
        <v>0</v>
      </c>
      <c r="R382" s="19">
        <f>[1]房源明细!J532</f>
        <v>4.57</v>
      </c>
      <c r="S382" s="19">
        <f t="shared" ref="S382:V382" si="804">IF($L382&gt;N382,N382,$L382)</f>
        <v>0</v>
      </c>
      <c r="T382" s="19">
        <f t="shared" si="804"/>
        <v>0</v>
      </c>
      <c r="U382" s="19">
        <f t="shared" si="804"/>
        <v>16</v>
      </c>
      <c r="V382" s="19">
        <f t="shared" si="804"/>
        <v>0</v>
      </c>
      <c r="W382" s="19">
        <f>VLOOKUP($K382,[1]房源明细!$B:$P,10,FALSE)</f>
        <v>185</v>
      </c>
      <c r="X382" s="19">
        <f>IF(DATEDIF(I382,$X$2,"m")&gt;12,12,DATEDIF(I382,$X$2,"m"))</f>
        <v>12</v>
      </c>
      <c r="Y382" s="19">
        <f t="shared" si="686"/>
        <v>2220</v>
      </c>
      <c r="Z382" s="35">
        <f t="shared" si="687"/>
        <v>0</v>
      </c>
      <c r="AA382" s="35">
        <f t="shared" si="688"/>
        <v>0</v>
      </c>
      <c r="AB382" s="36">
        <f t="shared" si="689"/>
        <v>21.936</v>
      </c>
      <c r="AC382" s="35">
        <f t="shared" si="690"/>
        <v>0</v>
      </c>
      <c r="AD382" s="35">
        <f t="shared" si="691"/>
        <v>21.93</v>
      </c>
      <c r="AE382" s="19">
        <f t="shared" si="692"/>
        <v>12</v>
      </c>
      <c r="AF382" s="37">
        <f t="shared" si="671"/>
        <v>263</v>
      </c>
    </row>
    <row r="383" s="2" customFormat="1" ht="14.25" spans="1:32">
      <c r="A383" s="18">
        <v>528</v>
      </c>
      <c r="B383" s="19" t="str">
        <f>VLOOKUP($K383,[1]房源明细!$B:$P,5,FALSE)</f>
        <v>商建华</v>
      </c>
      <c r="C383" s="19" t="s">
        <v>176</v>
      </c>
      <c r="D383" s="19">
        <f>VLOOKUP($K383,[1]房源明细!$B:$P,11,FALSE)</f>
        <v>1</v>
      </c>
      <c r="E383" s="19">
        <f>VLOOKUP($K383,[1]房源明细!$B:$P,12,FALSE)</f>
        <v>0</v>
      </c>
      <c r="F383" s="19">
        <f>VLOOKUP($K383,[1]房源明细!$B:$P,13,FALSE)</f>
        <v>0</v>
      </c>
      <c r="G383" s="19">
        <f>VLOOKUP($K383,[1]房源明细!$B:$P,14,FALSE)</f>
        <v>1</v>
      </c>
      <c r="H383" s="19">
        <f>VLOOKUP($K383,[1]房源明细!$B:$P,15,FALSE)</f>
        <v>0</v>
      </c>
      <c r="I383" s="28">
        <f>VLOOKUP($K383,[1]房源明细!$B:$P,3,FALSE)</f>
        <v>43045</v>
      </c>
      <c r="J383" s="19"/>
      <c r="K383" s="29" t="s">
        <v>708</v>
      </c>
      <c r="L383" s="19">
        <f>VLOOKUP($K383,[1]房源明细!$B:$P,2,FALSE)</f>
        <v>47.33</v>
      </c>
      <c r="M383" s="19"/>
      <c r="N383" s="19">
        <f t="shared" ref="N383:Q383" si="805">E383*16</f>
        <v>0</v>
      </c>
      <c r="O383" s="19">
        <f t="shared" si="805"/>
        <v>0</v>
      </c>
      <c r="P383" s="19">
        <f t="shared" si="805"/>
        <v>16</v>
      </c>
      <c r="Q383" s="19">
        <f t="shared" si="805"/>
        <v>0</v>
      </c>
      <c r="R383" s="19">
        <f>[1]房源明细!J533</f>
        <v>4.57</v>
      </c>
      <c r="S383" s="19">
        <f t="shared" ref="S383:V383" si="806">IF($L383&gt;N383,N383,$L383)</f>
        <v>0</v>
      </c>
      <c r="T383" s="19">
        <f t="shared" si="806"/>
        <v>0</v>
      </c>
      <c r="U383" s="19">
        <f t="shared" si="806"/>
        <v>16</v>
      </c>
      <c r="V383" s="19">
        <f t="shared" si="806"/>
        <v>0</v>
      </c>
      <c r="W383" s="19">
        <f>VLOOKUP($K383,[1]房源明细!$B:$P,10,FALSE)</f>
        <v>185</v>
      </c>
      <c r="X383" s="19">
        <f>IF(DATEDIF(I383,$X$2,"m")&gt;12,12,DATEDIF(I383,$X$2,"m"))</f>
        <v>12</v>
      </c>
      <c r="Y383" s="19">
        <f t="shared" si="686"/>
        <v>2220</v>
      </c>
      <c r="Z383" s="35">
        <f t="shared" si="687"/>
        <v>0</v>
      </c>
      <c r="AA383" s="35">
        <f t="shared" si="688"/>
        <v>0</v>
      </c>
      <c r="AB383" s="36">
        <f t="shared" si="689"/>
        <v>21.936</v>
      </c>
      <c r="AC383" s="35">
        <f t="shared" si="690"/>
        <v>0</v>
      </c>
      <c r="AD383" s="35">
        <f t="shared" si="691"/>
        <v>21.93</v>
      </c>
      <c r="AE383" s="19">
        <f t="shared" si="692"/>
        <v>12</v>
      </c>
      <c r="AF383" s="37">
        <f t="shared" ref="AF383:AF446" si="807">IF(AD383*AE383&gt;Y383,Y383,TRUNC(AD383*AE383,0))</f>
        <v>263</v>
      </c>
    </row>
    <row r="384" s="2" customFormat="1" ht="14.25" spans="1:32">
      <c r="A384" s="18">
        <v>529</v>
      </c>
      <c r="B384" s="19" t="str">
        <f>VLOOKUP($K384,[1]房源明细!$B:$P,5,FALSE)</f>
        <v>李红</v>
      </c>
      <c r="C384" s="19" t="s">
        <v>709</v>
      </c>
      <c r="D384" s="19">
        <f>VLOOKUP($K384,[1]房源明细!$B:$P,11,FALSE)</f>
        <v>1</v>
      </c>
      <c r="E384" s="19">
        <f>VLOOKUP($K384,[1]房源明细!$B:$P,12,FALSE)</f>
        <v>0</v>
      </c>
      <c r="F384" s="19">
        <f>VLOOKUP($K384,[1]房源明细!$B:$P,13,FALSE)</f>
        <v>0</v>
      </c>
      <c r="G384" s="19">
        <f>VLOOKUP($K384,[1]房源明细!$B:$P,14,FALSE)</f>
        <v>1</v>
      </c>
      <c r="H384" s="19">
        <f>VLOOKUP($K384,[1]房源明细!$B:$P,15,FALSE)</f>
        <v>0</v>
      </c>
      <c r="I384" s="28">
        <f>VLOOKUP($K384,[1]房源明细!$B:$P,3,FALSE)</f>
        <v>43032</v>
      </c>
      <c r="J384" s="19"/>
      <c r="K384" s="29" t="s">
        <v>710</v>
      </c>
      <c r="L384" s="19">
        <f>VLOOKUP($K384,[1]房源明细!$B:$P,2,FALSE)</f>
        <v>52.4</v>
      </c>
      <c r="M384" s="19"/>
      <c r="N384" s="19">
        <f t="shared" ref="N384:Q384" si="808">E384*16</f>
        <v>0</v>
      </c>
      <c r="O384" s="19">
        <f t="shared" si="808"/>
        <v>0</v>
      </c>
      <c r="P384" s="19">
        <f t="shared" si="808"/>
        <v>16</v>
      </c>
      <c r="Q384" s="19">
        <f t="shared" si="808"/>
        <v>0</v>
      </c>
      <c r="R384" s="19">
        <f>[1]房源明细!J534</f>
        <v>4.57</v>
      </c>
      <c r="S384" s="19">
        <f t="shared" ref="S384:V384" si="809">IF($L384&gt;N384,N384,$L384)</f>
        <v>0</v>
      </c>
      <c r="T384" s="19">
        <f t="shared" si="809"/>
        <v>0</v>
      </c>
      <c r="U384" s="19">
        <f t="shared" si="809"/>
        <v>16</v>
      </c>
      <c r="V384" s="19">
        <f t="shared" si="809"/>
        <v>0</v>
      </c>
      <c r="W384" s="19">
        <f>VLOOKUP($K384,[1]房源明细!$B:$P,10,FALSE)</f>
        <v>205</v>
      </c>
      <c r="X384" s="19">
        <f>IF(DATEDIF(I384,$X$2,"m")&gt;12,12,DATEDIF(I384,$X$2,"m"))</f>
        <v>12</v>
      </c>
      <c r="Y384" s="19">
        <f t="shared" si="686"/>
        <v>2460</v>
      </c>
      <c r="Z384" s="35">
        <f t="shared" si="687"/>
        <v>0</v>
      </c>
      <c r="AA384" s="35">
        <f t="shared" si="688"/>
        <v>0</v>
      </c>
      <c r="AB384" s="36">
        <f t="shared" si="689"/>
        <v>21.936</v>
      </c>
      <c r="AC384" s="35">
        <f t="shared" si="690"/>
        <v>0</v>
      </c>
      <c r="AD384" s="35">
        <f t="shared" si="691"/>
        <v>21.93</v>
      </c>
      <c r="AE384" s="19">
        <f t="shared" si="692"/>
        <v>12</v>
      </c>
      <c r="AF384" s="37">
        <f t="shared" si="807"/>
        <v>263</v>
      </c>
    </row>
    <row r="385" s="2" customFormat="1" ht="41" customHeight="1" spans="1:32">
      <c r="A385" s="18">
        <v>530</v>
      </c>
      <c r="B385" s="19" t="str">
        <f>VLOOKUP($K385,[1]房源明细!$B:$P,5,FALSE)</f>
        <v>黄名寅</v>
      </c>
      <c r="C385" s="19" t="s">
        <v>711</v>
      </c>
      <c r="D385" s="19">
        <f>VLOOKUP($K385,[1]房源明细!$B:$P,11,FALSE)</f>
        <v>1</v>
      </c>
      <c r="E385" s="19">
        <f>VLOOKUP($K385,[1]房源明细!$B:$P,12,FALSE)</f>
        <v>0</v>
      </c>
      <c r="F385" s="19">
        <f>VLOOKUP($K385,[1]房源明细!$B:$P,13,FALSE)</f>
        <v>0</v>
      </c>
      <c r="G385" s="19">
        <f>VLOOKUP($K385,[1]房源明细!$B:$P,14,FALSE)</f>
        <v>0</v>
      </c>
      <c r="H385" s="19">
        <f>VLOOKUP($K385,[1]房源明细!$B:$P,15,FALSE)</f>
        <v>1</v>
      </c>
      <c r="I385" s="28">
        <f>VLOOKUP($K385,[1]房源明细!$B:$P,3,FALSE)</f>
        <v>43045</v>
      </c>
      <c r="J385" s="19"/>
      <c r="K385" s="29" t="s">
        <v>712</v>
      </c>
      <c r="L385" s="19">
        <f>VLOOKUP($K385,[1]房源明细!$B:$P,2,FALSE)</f>
        <v>52.4</v>
      </c>
      <c r="M385" s="19"/>
      <c r="N385" s="19">
        <f t="shared" ref="N385:Q385" si="810">E385*16</f>
        <v>0</v>
      </c>
      <c r="O385" s="19">
        <f t="shared" si="810"/>
        <v>0</v>
      </c>
      <c r="P385" s="19">
        <f t="shared" si="810"/>
        <v>0</v>
      </c>
      <c r="Q385" s="19">
        <f t="shared" si="810"/>
        <v>16</v>
      </c>
      <c r="R385" s="19">
        <f>[1]房源明细!J535</f>
        <v>4.57</v>
      </c>
      <c r="S385" s="19">
        <f t="shared" ref="S385:V385" si="811">IF($L385&gt;N385,N385,$L385)</f>
        <v>0</v>
      </c>
      <c r="T385" s="19">
        <f t="shared" si="811"/>
        <v>0</v>
      </c>
      <c r="U385" s="19">
        <f t="shared" si="811"/>
        <v>0</v>
      </c>
      <c r="V385" s="19">
        <f t="shared" si="811"/>
        <v>16</v>
      </c>
      <c r="W385" s="19">
        <f>VLOOKUP($K385,[1]房源明细!$B:$P,10,FALSE)</f>
        <v>205</v>
      </c>
      <c r="X385" s="19">
        <f>IF(DATEDIF(I385,$X$2,"m")&gt;12,12,DATEDIF(I385,$X$2,"m"))</f>
        <v>12</v>
      </c>
      <c r="Y385" s="19">
        <f t="shared" si="686"/>
        <v>2460</v>
      </c>
      <c r="Z385" s="35">
        <f t="shared" si="687"/>
        <v>0</v>
      </c>
      <c r="AA385" s="35">
        <f t="shared" si="688"/>
        <v>0</v>
      </c>
      <c r="AB385" s="36">
        <f t="shared" si="689"/>
        <v>0</v>
      </c>
      <c r="AC385" s="35">
        <f t="shared" si="690"/>
        <v>29.248</v>
      </c>
      <c r="AD385" s="35">
        <f t="shared" si="691"/>
        <v>29.24</v>
      </c>
      <c r="AE385" s="19">
        <f t="shared" si="692"/>
        <v>12</v>
      </c>
      <c r="AF385" s="37">
        <f t="shared" si="807"/>
        <v>350</v>
      </c>
    </row>
    <row r="386" s="2" customFormat="1" ht="14.25" spans="1:32">
      <c r="A386" s="18">
        <v>531</v>
      </c>
      <c r="B386" s="19" t="str">
        <f>VLOOKUP($K386,[1]房源明细!$B:$P,5,FALSE)</f>
        <v>纪红卫</v>
      </c>
      <c r="C386" s="19" t="s">
        <v>713</v>
      </c>
      <c r="D386" s="19">
        <f>VLOOKUP($K386,[1]房源明细!$B:$P,11,FALSE)</f>
        <v>1</v>
      </c>
      <c r="E386" s="19">
        <f>VLOOKUP($K386,[1]房源明细!$B:$P,12,FALSE)</f>
        <v>0</v>
      </c>
      <c r="F386" s="19">
        <f>VLOOKUP($K386,[1]房源明细!$B:$P,13,FALSE)</f>
        <v>0</v>
      </c>
      <c r="G386" s="19">
        <f>VLOOKUP($K386,[1]房源明细!$B:$P,14,FALSE)</f>
        <v>1</v>
      </c>
      <c r="H386" s="19">
        <f>VLOOKUP($K386,[1]房源明细!$B:$P,15,FALSE)</f>
        <v>0</v>
      </c>
      <c r="I386" s="28">
        <f>VLOOKUP($K386,[1]房源明细!$B:$P,3,FALSE)</f>
        <v>43104</v>
      </c>
      <c r="J386" s="19"/>
      <c r="K386" s="29" t="s">
        <v>714</v>
      </c>
      <c r="L386" s="19">
        <f>VLOOKUP($K386,[1]房源明细!$B:$P,2,FALSE)</f>
        <v>47.33</v>
      </c>
      <c r="M386" s="19"/>
      <c r="N386" s="19">
        <f t="shared" ref="N386:Q386" si="812">E386*16</f>
        <v>0</v>
      </c>
      <c r="O386" s="19">
        <f t="shared" si="812"/>
        <v>0</v>
      </c>
      <c r="P386" s="19">
        <f t="shared" si="812"/>
        <v>16</v>
      </c>
      <c r="Q386" s="19">
        <f t="shared" si="812"/>
        <v>0</v>
      </c>
      <c r="R386" s="19">
        <f>[1]房源明细!J536</f>
        <v>4.57</v>
      </c>
      <c r="S386" s="19">
        <f t="shared" ref="S386:V386" si="813">IF($L386&gt;N386,N386,$L386)</f>
        <v>0</v>
      </c>
      <c r="T386" s="19">
        <f t="shared" si="813"/>
        <v>0</v>
      </c>
      <c r="U386" s="19">
        <f t="shared" si="813"/>
        <v>16</v>
      </c>
      <c r="V386" s="19">
        <f t="shared" si="813"/>
        <v>0</v>
      </c>
      <c r="W386" s="19">
        <f>VLOOKUP($K386,[1]房源明细!$B:$P,10,FALSE)</f>
        <v>185</v>
      </c>
      <c r="X386" s="19">
        <f>IF(DATEDIF(I386,$X$2,"m")&gt;12,12,DATEDIF(I386,$X$2,"m"))</f>
        <v>12</v>
      </c>
      <c r="Y386" s="19">
        <f t="shared" si="686"/>
        <v>2220</v>
      </c>
      <c r="Z386" s="35">
        <f t="shared" si="687"/>
        <v>0</v>
      </c>
      <c r="AA386" s="35">
        <f t="shared" si="688"/>
        <v>0</v>
      </c>
      <c r="AB386" s="36">
        <f t="shared" si="689"/>
        <v>21.936</v>
      </c>
      <c r="AC386" s="35">
        <f t="shared" si="690"/>
        <v>0</v>
      </c>
      <c r="AD386" s="35">
        <f t="shared" si="691"/>
        <v>21.93</v>
      </c>
      <c r="AE386" s="19">
        <f t="shared" si="692"/>
        <v>12</v>
      </c>
      <c r="AF386" s="37">
        <f t="shared" si="807"/>
        <v>263</v>
      </c>
    </row>
    <row r="387" s="2" customFormat="1" ht="14.25" spans="1:32">
      <c r="A387" s="18">
        <v>532</v>
      </c>
      <c r="B387" s="19" t="str">
        <f>VLOOKUP($K387,[1]房源明细!$B:$P,5,FALSE)</f>
        <v>柯敏</v>
      </c>
      <c r="C387" s="19" t="s">
        <v>715</v>
      </c>
      <c r="D387" s="19">
        <f>VLOOKUP($K387,[1]房源明细!$B:$P,11,FALSE)</f>
        <v>2</v>
      </c>
      <c r="E387" s="19">
        <f>VLOOKUP($K387,[1]房源明细!$B:$P,12,FALSE)</f>
        <v>0</v>
      </c>
      <c r="F387" s="19">
        <f>VLOOKUP($K387,[1]房源明细!$B:$P,13,FALSE)</f>
        <v>0</v>
      </c>
      <c r="G387" s="19">
        <f>VLOOKUP($K387,[1]房源明细!$B:$P,14,FALSE)</f>
        <v>2</v>
      </c>
      <c r="H387" s="19">
        <f>VLOOKUP($K387,[1]房源明细!$B:$P,15,FALSE)</f>
        <v>0</v>
      </c>
      <c r="I387" s="28">
        <f>VLOOKUP($K387,[1]房源明细!$B:$P,3,FALSE)</f>
        <v>43034</v>
      </c>
      <c r="J387" s="19"/>
      <c r="K387" s="29" t="s">
        <v>716</v>
      </c>
      <c r="L387" s="19">
        <f>VLOOKUP($K387,[1]房源明细!$B:$P,2,FALSE)</f>
        <v>47.33</v>
      </c>
      <c r="M387" s="19"/>
      <c r="N387" s="19">
        <f t="shared" ref="N387:Q387" si="814">E387*16</f>
        <v>0</v>
      </c>
      <c r="O387" s="19">
        <f t="shared" si="814"/>
        <v>0</v>
      </c>
      <c r="P387" s="19">
        <f t="shared" si="814"/>
        <v>32</v>
      </c>
      <c r="Q387" s="19">
        <f t="shared" si="814"/>
        <v>0</v>
      </c>
      <c r="R387" s="19">
        <f>[1]房源明细!J537</f>
        <v>4.57</v>
      </c>
      <c r="S387" s="19">
        <f t="shared" ref="S387:V387" si="815">IF($L387&gt;N387,N387,$L387)</f>
        <v>0</v>
      </c>
      <c r="T387" s="19">
        <f t="shared" si="815"/>
        <v>0</v>
      </c>
      <c r="U387" s="19">
        <f t="shared" si="815"/>
        <v>32</v>
      </c>
      <c r="V387" s="19">
        <f t="shared" si="815"/>
        <v>0</v>
      </c>
      <c r="W387" s="19">
        <f>VLOOKUP($K387,[1]房源明细!$B:$P,10,FALSE)</f>
        <v>185</v>
      </c>
      <c r="X387" s="19">
        <f>IF(DATEDIF(I387,$X$2,"m")&gt;12,12,DATEDIF(I387,$X$2,"m"))</f>
        <v>12</v>
      </c>
      <c r="Y387" s="19">
        <f t="shared" si="686"/>
        <v>2220</v>
      </c>
      <c r="Z387" s="35">
        <f t="shared" si="687"/>
        <v>0</v>
      </c>
      <c r="AA387" s="35">
        <f t="shared" si="688"/>
        <v>0</v>
      </c>
      <c r="AB387" s="36">
        <f t="shared" si="689"/>
        <v>43.872</v>
      </c>
      <c r="AC387" s="35">
        <f t="shared" si="690"/>
        <v>0</v>
      </c>
      <c r="AD387" s="35">
        <f t="shared" si="691"/>
        <v>43.87</v>
      </c>
      <c r="AE387" s="19">
        <f t="shared" si="692"/>
        <v>12</v>
      </c>
      <c r="AF387" s="37">
        <f t="shared" si="807"/>
        <v>526</v>
      </c>
    </row>
    <row r="388" s="2" customFormat="1" ht="14.25" spans="1:32">
      <c r="A388" s="18">
        <v>534</v>
      </c>
      <c r="B388" s="19" t="str">
        <f>VLOOKUP($K388,[1]房源明细!$B:$P,5,FALSE)</f>
        <v>李敏强</v>
      </c>
      <c r="C388" s="19" t="s">
        <v>340</v>
      </c>
      <c r="D388" s="19">
        <f>VLOOKUP($K388,[1]房源明细!$B:$P,11,FALSE)</f>
        <v>1</v>
      </c>
      <c r="E388" s="19">
        <f>VLOOKUP($K388,[1]房源明细!$B:$P,12,FALSE)</f>
        <v>0</v>
      </c>
      <c r="F388" s="19">
        <f>VLOOKUP($K388,[1]房源明细!$B:$P,13,FALSE)</f>
        <v>0</v>
      </c>
      <c r="G388" s="19">
        <f>VLOOKUP($K388,[1]房源明细!$B:$P,14,FALSE)</f>
        <v>1</v>
      </c>
      <c r="H388" s="19">
        <f>VLOOKUP($K388,[1]房源明细!$B:$P,15,FALSE)</f>
        <v>0</v>
      </c>
      <c r="I388" s="28">
        <f>VLOOKUP($K388,[1]房源明细!$B:$P,3,FALSE)</f>
        <v>43032</v>
      </c>
      <c r="J388" s="19"/>
      <c r="K388" s="29" t="s">
        <v>717</v>
      </c>
      <c r="L388" s="19">
        <f>VLOOKUP($K388,[1]房源明细!$B:$P,2,FALSE)</f>
        <v>52.4</v>
      </c>
      <c r="M388" s="19"/>
      <c r="N388" s="19">
        <f t="shared" ref="N388:Q388" si="816">E388*16</f>
        <v>0</v>
      </c>
      <c r="O388" s="19">
        <f t="shared" si="816"/>
        <v>0</v>
      </c>
      <c r="P388" s="19">
        <f t="shared" si="816"/>
        <v>16</v>
      </c>
      <c r="Q388" s="19">
        <f t="shared" si="816"/>
        <v>0</v>
      </c>
      <c r="R388" s="19">
        <f>[1]房源明细!J539</f>
        <v>4.57</v>
      </c>
      <c r="S388" s="19">
        <f t="shared" ref="S388:V388" si="817">IF($L388&gt;N388,N388,$L388)</f>
        <v>0</v>
      </c>
      <c r="T388" s="19">
        <f t="shared" si="817"/>
        <v>0</v>
      </c>
      <c r="U388" s="19">
        <f t="shared" si="817"/>
        <v>16</v>
      </c>
      <c r="V388" s="19">
        <f t="shared" si="817"/>
        <v>0</v>
      </c>
      <c r="W388" s="19">
        <f>VLOOKUP($K388,[1]房源明细!$B:$P,10,FALSE)</f>
        <v>205</v>
      </c>
      <c r="X388" s="19">
        <f>IF(DATEDIF(I388,$X$2,"m")&gt;12,12,DATEDIF(I388,$X$2,"m"))</f>
        <v>12</v>
      </c>
      <c r="Y388" s="19">
        <f t="shared" si="686"/>
        <v>2460</v>
      </c>
      <c r="Z388" s="35">
        <f t="shared" si="687"/>
        <v>0</v>
      </c>
      <c r="AA388" s="35">
        <f t="shared" si="688"/>
        <v>0</v>
      </c>
      <c r="AB388" s="36">
        <f t="shared" si="689"/>
        <v>21.936</v>
      </c>
      <c r="AC388" s="35">
        <f t="shared" si="690"/>
        <v>0</v>
      </c>
      <c r="AD388" s="35">
        <f t="shared" si="691"/>
        <v>21.93</v>
      </c>
      <c r="AE388" s="19">
        <f t="shared" si="692"/>
        <v>12</v>
      </c>
      <c r="AF388" s="37">
        <f t="shared" si="807"/>
        <v>263</v>
      </c>
    </row>
    <row r="389" s="2" customFormat="1" ht="14.25" spans="1:32">
      <c r="A389" s="18">
        <v>535</v>
      </c>
      <c r="B389" s="19" t="str">
        <f>VLOOKUP($K389,[1]房源明细!$B:$P,5,FALSE)</f>
        <v>张松宝</v>
      </c>
      <c r="C389" s="19" t="s">
        <v>718</v>
      </c>
      <c r="D389" s="19">
        <f>VLOOKUP($K389,[1]房源明细!$B:$P,11,FALSE)</f>
        <v>1</v>
      </c>
      <c r="E389" s="19">
        <f>VLOOKUP($K389,[1]房源明细!$B:$P,12,FALSE)</f>
        <v>0</v>
      </c>
      <c r="F389" s="19">
        <f>VLOOKUP($K389,[1]房源明细!$B:$P,13,FALSE)</f>
        <v>0</v>
      </c>
      <c r="G389" s="19">
        <f>VLOOKUP($K389,[1]房源明细!$B:$P,14,FALSE)</f>
        <v>1</v>
      </c>
      <c r="H389" s="19">
        <f>VLOOKUP($K389,[1]房源明细!$B:$P,15,FALSE)</f>
        <v>0</v>
      </c>
      <c r="I389" s="28">
        <f>VLOOKUP($K389,[1]房源明细!$B:$P,3,FALSE)</f>
        <v>43033</v>
      </c>
      <c r="J389" s="19"/>
      <c r="K389" s="29" t="s">
        <v>719</v>
      </c>
      <c r="L389" s="19">
        <f>VLOOKUP($K389,[1]房源明细!$B:$P,2,FALSE)</f>
        <v>47.33</v>
      </c>
      <c r="M389" s="19"/>
      <c r="N389" s="19">
        <f t="shared" ref="N389:Q389" si="818">E389*16</f>
        <v>0</v>
      </c>
      <c r="O389" s="19">
        <f t="shared" si="818"/>
        <v>0</v>
      </c>
      <c r="P389" s="19">
        <f t="shared" si="818"/>
        <v>16</v>
      </c>
      <c r="Q389" s="19">
        <f t="shared" si="818"/>
        <v>0</v>
      </c>
      <c r="R389" s="19">
        <f>[1]房源明细!J540</f>
        <v>4.57</v>
      </c>
      <c r="S389" s="19">
        <f t="shared" ref="S389:V389" si="819">IF($L389&gt;N389,N389,$L389)</f>
        <v>0</v>
      </c>
      <c r="T389" s="19">
        <f t="shared" si="819"/>
        <v>0</v>
      </c>
      <c r="U389" s="19">
        <f t="shared" si="819"/>
        <v>16</v>
      </c>
      <c r="V389" s="19">
        <f t="shared" si="819"/>
        <v>0</v>
      </c>
      <c r="W389" s="19">
        <f>VLOOKUP($K389,[1]房源明细!$B:$P,10,FALSE)</f>
        <v>185</v>
      </c>
      <c r="X389" s="19">
        <f>IF(DATEDIF(I389,$X$2,"m")&gt;12,12,DATEDIF(I389,$X$2,"m"))</f>
        <v>12</v>
      </c>
      <c r="Y389" s="19">
        <f t="shared" si="686"/>
        <v>2220</v>
      </c>
      <c r="Z389" s="35">
        <f t="shared" si="687"/>
        <v>0</v>
      </c>
      <c r="AA389" s="35">
        <f t="shared" si="688"/>
        <v>0</v>
      </c>
      <c r="AB389" s="36">
        <f t="shared" si="689"/>
        <v>21.936</v>
      </c>
      <c r="AC389" s="35">
        <f t="shared" si="690"/>
        <v>0</v>
      </c>
      <c r="AD389" s="35">
        <f t="shared" si="691"/>
        <v>21.93</v>
      </c>
      <c r="AE389" s="19">
        <f t="shared" si="692"/>
        <v>12</v>
      </c>
      <c r="AF389" s="37">
        <f t="shared" si="807"/>
        <v>263</v>
      </c>
    </row>
    <row r="390" s="2" customFormat="1" ht="14.25" spans="1:32">
      <c r="A390" s="18">
        <v>536</v>
      </c>
      <c r="B390" s="19" t="str">
        <f>VLOOKUP($K390,[1]房源明细!$B:$P,5,FALSE)</f>
        <v>刘勇</v>
      </c>
      <c r="C390" s="19" t="s">
        <v>355</v>
      </c>
      <c r="D390" s="19">
        <f>VLOOKUP($K390,[1]房源明细!$B:$P,11,FALSE)</f>
        <v>1</v>
      </c>
      <c r="E390" s="19">
        <f>VLOOKUP($K390,[1]房源明细!$B:$P,12,FALSE)</f>
        <v>0</v>
      </c>
      <c r="F390" s="19">
        <f>VLOOKUP($K390,[1]房源明细!$B:$P,13,FALSE)</f>
        <v>0</v>
      </c>
      <c r="G390" s="19">
        <f>VLOOKUP($K390,[1]房源明细!$B:$P,14,FALSE)</f>
        <v>1</v>
      </c>
      <c r="H390" s="19">
        <f>VLOOKUP($K390,[1]房源明细!$B:$P,15,FALSE)</f>
        <v>0</v>
      </c>
      <c r="I390" s="28">
        <f>VLOOKUP($K390,[1]房源明细!$B:$P,3,FALSE)</f>
        <v>43040</v>
      </c>
      <c r="J390" s="19"/>
      <c r="K390" s="29" t="s">
        <v>720</v>
      </c>
      <c r="L390" s="19">
        <f>VLOOKUP($K390,[1]房源明细!$B:$P,2,FALSE)</f>
        <v>47.33</v>
      </c>
      <c r="M390" s="19"/>
      <c r="N390" s="19">
        <f t="shared" ref="N390:Q390" si="820">E390*16</f>
        <v>0</v>
      </c>
      <c r="O390" s="19">
        <f t="shared" si="820"/>
        <v>0</v>
      </c>
      <c r="P390" s="19">
        <f t="shared" si="820"/>
        <v>16</v>
      </c>
      <c r="Q390" s="19">
        <f t="shared" si="820"/>
        <v>0</v>
      </c>
      <c r="R390" s="19">
        <f>[1]房源明细!J541</f>
        <v>4.57</v>
      </c>
      <c r="S390" s="19">
        <f t="shared" ref="S390:V390" si="821">IF($L390&gt;N390,N390,$L390)</f>
        <v>0</v>
      </c>
      <c r="T390" s="19">
        <f t="shared" si="821"/>
        <v>0</v>
      </c>
      <c r="U390" s="19">
        <f t="shared" si="821"/>
        <v>16</v>
      </c>
      <c r="V390" s="19">
        <f t="shared" si="821"/>
        <v>0</v>
      </c>
      <c r="W390" s="19">
        <f>VLOOKUP($K390,[1]房源明细!$B:$P,10,FALSE)</f>
        <v>185</v>
      </c>
      <c r="X390" s="19">
        <f>IF(DATEDIF(I390,$X$2,"m")&gt;12,12,DATEDIF(I390,$X$2,"m"))</f>
        <v>12</v>
      </c>
      <c r="Y390" s="19">
        <f t="shared" ref="Y390:Y453" si="822">W390*X390</f>
        <v>2220</v>
      </c>
      <c r="Z390" s="35">
        <f t="shared" ref="Z390:Z453" si="823">S390*R390*0.9</f>
        <v>0</v>
      </c>
      <c r="AA390" s="35">
        <f t="shared" ref="AA390:AA453" si="824">T390*R390*0.8</f>
        <v>0</v>
      </c>
      <c r="AB390" s="36">
        <f t="shared" ref="AB390:AB453" si="825">U390*R390*0.3</f>
        <v>21.936</v>
      </c>
      <c r="AC390" s="35">
        <f t="shared" ref="AC390:AC453" si="826">R390*V390*0.4</f>
        <v>0</v>
      </c>
      <c r="AD390" s="35">
        <f t="shared" ref="AD390:AD453" si="827">TRUNC(Z390+AA390+AB390+AC390,2)</f>
        <v>21.93</v>
      </c>
      <c r="AE390" s="19">
        <f t="shared" ref="AE390:AE453" si="828">X390</f>
        <v>12</v>
      </c>
      <c r="AF390" s="37">
        <f t="shared" si="807"/>
        <v>263</v>
      </c>
    </row>
    <row r="391" s="2" customFormat="1" ht="14.25" spans="1:32">
      <c r="A391" s="18">
        <v>537</v>
      </c>
      <c r="B391" s="19" t="str">
        <f>VLOOKUP($K391,[1]房源明细!$B:$P,5,FALSE)</f>
        <v>费世琪</v>
      </c>
      <c r="C391" s="19" t="s">
        <v>721</v>
      </c>
      <c r="D391" s="19">
        <f>VLOOKUP($K391,[1]房源明细!$B:$P,11,FALSE)</f>
        <v>1</v>
      </c>
      <c r="E391" s="19">
        <f>VLOOKUP($K391,[1]房源明细!$B:$P,12,FALSE)</f>
        <v>0</v>
      </c>
      <c r="F391" s="19">
        <f>VLOOKUP($K391,[1]房源明细!$B:$P,13,FALSE)</f>
        <v>0</v>
      </c>
      <c r="G391" s="19">
        <f>VLOOKUP($K391,[1]房源明细!$B:$P,14,FALSE)</f>
        <v>1</v>
      </c>
      <c r="H391" s="19">
        <f>VLOOKUP($K391,[1]房源明细!$B:$P,15,FALSE)</f>
        <v>0</v>
      </c>
      <c r="I391" s="28">
        <f>VLOOKUP($K391,[1]房源明细!$B:$P,3,FALSE)</f>
        <v>43033</v>
      </c>
      <c r="J391" s="19"/>
      <c r="K391" s="29" t="s">
        <v>722</v>
      </c>
      <c r="L391" s="19">
        <f>VLOOKUP($K391,[1]房源明细!$B:$P,2,FALSE)</f>
        <v>52.4</v>
      </c>
      <c r="M391" s="19"/>
      <c r="N391" s="19">
        <f t="shared" ref="N391:Q391" si="829">E391*16</f>
        <v>0</v>
      </c>
      <c r="O391" s="19">
        <f t="shared" si="829"/>
        <v>0</v>
      </c>
      <c r="P391" s="19">
        <f t="shared" si="829"/>
        <v>16</v>
      </c>
      <c r="Q391" s="19">
        <f t="shared" si="829"/>
        <v>0</v>
      </c>
      <c r="R391" s="19">
        <f>[1]房源明细!J542</f>
        <v>4.57</v>
      </c>
      <c r="S391" s="19">
        <f t="shared" ref="S391:V391" si="830">IF($L391&gt;N391,N391,$L391)</f>
        <v>0</v>
      </c>
      <c r="T391" s="19">
        <f t="shared" si="830"/>
        <v>0</v>
      </c>
      <c r="U391" s="19">
        <f t="shared" si="830"/>
        <v>16</v>
      </c>
      <c r="V391" s="19">
        <f t="shared" si="830"/>
        <v>0</v>
      </c>
      <c r="W391" s="19">
        <f>VLOOKUP($K391,[1]房源明细!$B:$P,10,FALSE)</f>
        <v>205</v>
      </c>
      <c r="X391" s="19">
        <f>IF(DATEDIF(I391,$X$2,"m")&gt;12,12,DATEDIF(I391,$X$2,"m"))</f>
        <v>12</v>
      </c>
      <c r="Y391" s="19">
        <f t="shared" si="822"/>
        <v>2460</v>
      </c>
      <c r="Z391" s="35">
        <f t="shared" si="823"/>
        <v>0</v>
      </c>
      <c r="AA391" s="35">
        <f t="shared" si="824"/>
        <v>0</v>
      </c>
      <c r="AB391" s="36">
        <f t="shared" si="825"/>
        <v>21.936</v>
      </c>
      <c r="AC391" s="35">
        <f t="shared" si="826"/>
        <v>0</v>
      </c>
      <c r="AD391" s="35">
        <f t="shared" si="827"/>
        <v>21.93</v>
      </c>
      <c r="AE391" s="19">
        <f t="shared" si="828"/>
        <v>12</v>
      </c>
      <c r="AF391" s="37">
        <f t="shared" si="807"/>
        <v>263</v>
      </c>
    </row>
    <row r="392" s="2" customFormat="1" ht="30" customHeight="1" spans="1:32">
      <c r="A392" s="18">
        <v>538</v>
      </c>
      <c r="B392" s="19" t="str">
        <f>VLOOKUP($K392,[1]房源明细!$B:$P,5,FALSE)</f>
        <v>谢国兴</v>
      </c>
      <c r="C392" s="19" t="s">
        <v>723</v>
      </c>
      <c r="D392" s="19">
        <f>VLOOKUP($K392,[1]房源明细!$B:$P,11,FALSE)</f>
        <v>1</v>
      </c>
      <c r="E392" s="19">
        <f>VLOOKUP($K392,[1]房源明细!$B:$P,12,FALSE)</f>
        <v>0</v>
      </c>
      <c r="F392" s="19">
        <f>VLOOKUP($K392,[1]房源明细!$B:$P,13,FALSE)</f>
        <v>0</v>
      </c>
      <c r="G392" s="19">
        <f>VLOOKUP($K392,[1]房源明细!$B:$P,14,FALSE)</f>
        <v>1</v>
      </c>
      <c r="H392" s="19">
        <f>VLOOKUP($K392,[1]房源明细!$B:$P,15,FALSE)</f>
        <v>0</v>
      </c>
      <c r="I392" s="28">
        <f>VLOOKUP($K392,[1]房源明细!$B:$P,3,FALSE)</f>
        <v>43046</v>
      </c>
      <c r="J392" s="19"/>
      <c r="K392" s="29" t="s">
        <v>724</v>
      </c>
      <c r="L392" s="19">
        <f>VLOOKUP($K392,[1]房源明细!$B:$P,2,FALSE)</f>
        <v>52.4</v>
      </c>
      <c r="M392" s="19"/>
      <c r="N392" s="19">
        <f t="shared" ref="N392:Q392" si="831">E392*16</f>
        <v>0</v>
      </c>
      <c r="O392" s="19">
        <f t="shared" si="831"/>
        <v>0</v>
      </c>
      <c r="P392" s="19">
        <f t="shared" si="831"/>
        <v>16</v>
      </c>
      <c r="Q392" s="19">
        <f t="shared" si="831"/>
        <v>0</v>
      </c>
      <c r="R392" s="19">
        <f>[1]房源明细!J543</f>
        <v>4.57</v>
      </c>
      <c r="S392" s="19">
        <f t="shared" ref="S392:V392" si="832">IF($L392&gt;N392,N392,$L392)</f>
        <v>0</v>
      </c>
      <c r="T392" s="19">
        <f t="shared" si="832"/>
        <v>0</v>
      </c>
      <c r="U392" s="19">
        <f t="shared" si="832"/>
        <v>16</v>
      </c>
      <c r="V392" s="19">
        <f t="shared" si="832"/>
        <v>0</v>
      </c>
      <c r="W392" s="19">
        <f>VLOOKUP($K392,[1]房源明细!$B:$P,10,FALSE)</f>
        <v>205</v>
      </c>
      <c r="X392" s="19">
        <f>IF(DATEDIF(I392,$X$2,"m")&gt;12,12,DATEDIF(I392,$X$2,"m"))</f>
        <v>12</v>
      </c>
      <c r="Y392" s="19">
        <f t="shared" si="822"/>
        <v>2460</v>
      </c>
      <c r="Z392" s="35">
        <f t="shared" si="823"/>
        <v>0</v>
      </c>
      <c r="AA392" s="35">
        <f t="shared" si="824"/>
        <v>0</v>
      </c>
      <c r="AB392" s="36">
        <f t="shared" si="825"/>
        <v>21.936</v>
      </c>
      <c r="AC392" s="35">
        <f t="shared" si="826"/>
        <v>0</v>
      </c>
      <c r="AD392" s="35">
        <f t="shared" si="827"/>
        <v>21.93</v>
      </c>
      <c r="AE392" s="19">
        <f t="shared" si="828"/>
        <v>12</v>
      </c>
      <c r="AF392" s="37">
        <f t="shared" si="807"/>
        <v>263</v>
      </c>
    </row>
    <row r="393" s="2" customFormat="1" ht="30" customHeight="1" spans="1:32">
      <c r="A393" s="38">
        <v>540</v>
      </c>
      <c r="B393" s="19" t="str">
        <f>VLOOKUP($K393,[1]房源明细!$B:$P,5,FALSE)</f>
        <v>徐三春</v>
      </c>
      <c r="C393" s="19" t="s">
        <v>725</v>
      </c>
      <c r="D393" s="19">
        <f>VLOOKUP($K393,[1]房源明细!$B:$P,11,FALSE)</f>
        <v>1</v>
      </c>
      <c r="E393" s="19">
        <f>VLOOKUP($K393,[1]房源明细!$B:$P,12,FALSE)</f>
        <v>0</v>
      </c>
      <c r="F393" s="19">
        <f>VLOOKUP($K393,[1]房源明细!$B:$P,13,FALSE)</f>
        <v>0</v>
      </c>
      <c r="G393" s="19">
        <f>VLOOKUP($K393,[1]房源明细!$B:$P,14,FALSE)</f>
        <v>1</v>
      </c>
      <c r="H393" s="19">
        <f>VLOOKUP($K393,[1]房源明细!$B:$P,15,FALSE)</f>
        <v>0</v>
      </c>
      <c r="I393" s="28">
        <f>VLOOKUP($K393,[1]房源明细!$B:$P,3,FALSE)</f>
        <v>43949</v>
      </c>
      <c r="J393" s="19"/>
      <c r="K393" s="29" t="s">
        <v>726</v>
      </c>
      <c r="L393" s="19">
        <f>VLOOKUP($K393,[1]房源明细!$B:$P,2,FALSE)</f>
        <v>47.97</v>
      </c>
      <c r="M393" s="19"/>
      <c r="N393" s="19">
        <f t="shared" ref="N393:Q393" si="833">E393*16</f>
        <v>0</v>
      </c>
      <c r="O393" s="19">
        <f t="shared" si="833"/>
        <v>0</v>
      </c>
      <c r="P393" s="19">
        <f t="shared" si="833"/>
        <v>16</v>
      </c>
      <c r="Q393" s="19">
        <f t="shared" si="833"/>
        <v>0</v>
      </c>
      <c r="R393" s="19">
        <f>[1]房源明细!J545</f>
        <v>4.57</v>
      </c>
      <c r="S393" s="19">
        <f t="shared" ref="S393:V393" si="834">IF($L393&gt;N393,N393,$L393)</f>
        <v>0</v>
      </c>
      <c r="T393" s="19">
        <f t="shared" si="834"/>
        <v>0</v>
      </c>
      <c r="U393" s="19">
        <f t="shared" si="834"/>
        <v>16</v>
      </c>
      <c r="V393" s="19">
        <f t="shared" si="834"/>
        <v>0</v>
      </c>
      <c r="W393" s="19">
        <f>VLOOKUP($K393,[1]房源明细!$B:$P,10,FALSE)</f>
        <v>188</v>
      </c>
      <c r="X393" s="19">
        <f>IF(DATEDIF(I393,$X$2,"m")&gt;12,12,DATEDIF(I393,$X$2,"m"))</f>
        <v>12</v>
      </c>
      <c r="Y393" s="19">
        <f t="shared" si="822"/>
        <v>2256</v>
      </c>
      <c r="Z393" s="35">
        <f t="shared" si="823"/>
        <v>0</v>
      </c>
      <c r="AA393" s="35">
        <f t="shared" si="824"/>
        <v>0</v>
      </c>
      <c r="AB393" s="36">
        <f t="shared" si="825"/>
        <v>21.936</v>
      </c>
      <c r="AC393" s="35">
        <f t="shared" si="826"/>
        <v>0</v>
      </c>
      <c r="AD393" s="35">
        <f t="shared" si="827"/>
        <v>21.93</v>
      </c>
      <c r="AE393" s="19">
        <f t="shared" si="828"/>
        <v>12</v>
      </c>
      <c r="AF393" s="37">
        <f t="shared" si="807"/>
        <v>263</v>
      </c>
    </row>
    <row r="394" s="2" customFormat="1" ht="14.25" spans="1:32">
      <c r="A394" s="18">
        <v>541</v>
      </c>
      <c r="B394" s="19" t="str">
        <f>VLOOKUP($K394,[1]房源明细!$B:$P,5,FALSE)</f>
        <v>徐照明</v>
      </c>
      <c r="C394" s="19" t="s">
        <v>727</v>
      </c>
      <c r="D394" s="19">
        <f>VLOOKUP($K394,[1]房源明细!$B:$P,11,FALSE)</f>
        <v>1</v>
      </c>
      <c r="E394" s="19">
        <f>VLOOKUP($K394,[1]房源明细!$B:$P,12,FALSE)</f>
        <v>0</v>
      </c>
      <c r="F394" s="19">
        <f>VLOOKUP($K394,[1]房源明细!$B:$P,13,FALSE)</f>
        <v>0</v>
      </c>
      <c r="G394" s="19">
        <f>VLOOKUP($K394,[1]房源明细!$B:$P,14,FALSE)</f>
        <v>1</v>
      </c>
      <c r="H394" s="19">
        <f>VLOOKUP($K394,[1]房源明细!$B:$P,15,FALSE)</f>
        <v>0</v>
      </c>
      <c r="I394" s="28">
        <f>VLOOKUP($K394,[1]房源明细!$B:$P,3,FALSE)</f>
        <v>42983</v>
      </c>
      <c r="J394" s="19"/>
      <c r="K394" s="29" t="s">
        <v>728</v>
      </c>
      <c r="L394" s="19">
        <f>VLOOKUP($K394,[1]房源明细!$B:$P,2,FALSE)</f>
        <v>52.4</v>
      </c>
      <c r="M394" s="19"/>
      <c r="N394" s="19">
        <f t="shared" ref="N394:Q394" si="835">E394*16</f>
        <v>0</v>
      </c>
      <c r="O394" s="19">
        <f t="shared" si="835"/>
        <v>0</v>
      </c>
      <c r="P394" s="19">
        <f t="shared" si="835"/>
        <v>16</v>
      </c>
      <c r="Q394" s="19">
        <f t="shared" si="835"/>
        <v>0</v>
      </c>
      <c r="R394" s="19">
        <f>[1]房源明细!J546</f>
        <v>4.57</v>
      </c>
      <c r="S394" s="19">
        <f t="shared" ref="S394:V394" si="836">IF($L394&gt;N394,N394,$L394)</f>
        <v>0</v>
      </c>
      <c r="T394" s="19">
        <f t="shared" si="836"/>
        <v>0</v>
      </c>
      <c r="U394" s="19">
        <f t="shared" si="836"/>
        <v>16</v>
      </c>
      <c r="V394" s="19">
        <f t="shared" si="836"/>
        <v>0</v>
      </c>
      <c r="W394" s="19">
        <f>VLOOKUP($K394,[1]房源明细!$B:$P,10,FALSE)</f>
        <v>205</v>
      </c>
      <c r="X394" s="19">
        <f>IF(DATEDIF(I394,$X$2,"m")&gt;12,12,DATEDIF(I394,$X$2,"m"))</f>
        <v>12</v>
      </c>
      <c r="Y394" s="19">
        <f t="shared" si="822"/>
        <v>2460</v>
      </c>
      <c r="Z394" s="35">
        <f t="shared" si="823"/>
        <v>0</v>
      </c>
      <c r="AA394" s="35">
        <f t="shared" si="824"/>
        <v>0</v>
      </c>
      <c r="AB394" s="36">
        <f t="shared" si="825"/>
        <v>21.936</v>
      </c>
      <c r="AC394" s="35">
        <f t="shared" si="826"/>
        <v>0</v>
      </c>
      <c r="AD394" s="35">
        <f t="shared" si="827"/>
        <v>21.93</v>
      </c>
      <c r="AE394" s="19">
        <f t="shared" si="828"/>
        <v>12</v>
      </c>
      <c r="AF394" s="37">
        <f t="shared" si="807"/>
        <v>263</v>
      </c>
    </row>
    <row r="395" s="2" customFormat="1" ht="34" customHeight="1" spans="1:32">
      <c r="A395" s="18">
        <v>542</v>
      </c>
      <c r="B395" s="19" t="str">
        <f>VLOOKUP($K395,[1]房源明细!$B:$P,5,FALSE)</f>
        <v>杨燕萍</v>
      </c>
      <c r="C395" s="19" t="s">
        <v>60</v>
      </c>
      <c r="D395" s="19">
        <f>VLOOKUP($K395,[1]房源明细!$B:$P,11,FALSE)</f>
        <v>2</v>
      </c>
      <c r="E395" s="19">
        <f>VLOOKUP($K395,[1]房源明细!$B:$P,12,FALSE)</f>
        <v>0</v>
      </c>
      <c r="F395" s="19">
        <f>VLOOKUP($K395,[1]房源明细!$B:$P,13,FALSE)</f>
        <v>0</v>
      </c>
      <c r="G395" s="19">
        <f>VLOOKUP($K395,[1]房源明细!$B:$P,14,FALSE)</f>
        <v>2</v>
      </c>
      <c r="H395" s="19">
        <f>VLOOKUP($K395,[1]房源明细!$B:$P,15,FALSE)</f>
        <v>0</v>
      </c>
      <c r="I395" s="28">
        <f>VLOOKUP($K395,[1]房源明细!$B:$P,3,FALSE)</f>
        <v>43984</v>
      </c>
      <c r="J395" s="19"/>
      <c r="K395" s="29" t="s">
        <v>729</v>
      </c>
      <c r="L395" s="19">
        <f>VLOOKUP($K395,[1]房源明细!$B:$P,2,FALSE)</f>
        <v>53.11</v>
      </c>
      <c r="M395" s="19"/>
      <c r="N395" s="19">
        <f t="shared" ref="N395:Q395" si="837">E395*16</f>
        <v>0</v>
      </c>
      <c r="O395" s="19">
        <f t="shared" si="837"/>
        <v>0</v>
      </c>
      <c r="P395" s="19">
        <f t="shared" si="837"/>
        <v>32</v>
      </c>
      <c r="Q395" s="19">
        <f t="shared" si="837"/>
        <v>0</v>
      </c>
      <c r="R395" s="19">
        <f>[1]房源明细!J547</f>
        <v>4.57</v>
      </c>
      <c r="S395" s="19">
        <f t="shared" ref="S395:V395" si="838">IF($L395&gt;N395,N395,$L395)</f>
        <v>0</v>
      </c>
      <c r="T395" s="19">
        <f t="shared" si="838"/>
        <v>0</v>
      </c>
      <c r="U395" s="19">
        <f t="shared" si="838"/>
        <v>32</v>
      </c>
      <c r="V395" s="19">
        <f t="shared" si="838"/>
        <v>0</v>
      </c>
      <c r="W395" s="19">
        <f>VLOOKUP($K395,[1]房源明细!$B:$P,10,FALSE)</f>
        <v>208</v>
      </c>
      <c r="X395" s="19">
        <f>IF(DATEDIF(I395,$X$2,"m")&gt;12,12,DATEDIF(I395,$X$2,"m"))</f>
        <v>12</v>
      </c>
      <c r="Y395" s="19">
        <f t="shared" si="822"/>
        <v>2496</v>
      </c>
      <c r="Z395" s="35">
        <f t="shared" si="823"/>
        <v>0</v>
      </c>
      <c r="AA395" s="35">
        <f t="shared" si="824"/>
        <v>0</v>
      </c>
      <c r="AB395" s="36">
        <f t="shared" si="825"/>
        <v>43.872</v>
      </c>
      <c r="AC395" s="35">
        <f t="shared" si="826"/>
        <v>0</v>
      </c>
      <c r="AD395" s="35">
        <f t="shared" si="827"/>
        <v>43.87</v>
      </c>
      <c r="AE395" s="19">
        <f t="shared" si="828"/>
        <v>12</v>
      </c>
      <c r="AF395" s="37">
        <f t="shared" si="807"/>
        <v>526</v>
      </c>
    </row>
    <row r="396" s="2" customFormat="1" ht="27" customHeight="1" spans="1:32">
      <c r="A396" s="18">
        <v>543</v>
      </c>
      <c r="B396" s="19" t="str">
        <f>VLOOKUP($K396,[1]房源明细!$B:$P,5,FALSE)</f>
        <v>黄丽敏</v>
      </c>
      <c r="C396" s="19" t="s">
        <v>730</v>
      </c>
      <c r="D396" s="19">
        <f>VLOOKUP($K396,[1]房源明细!$B:$P,11,FALSE)</f>
        <v>1</v>
      </c>
      <c r="E396" s="19">
        <f>VLOOKUP($K396,[1]房源明细!$B:$P,12,FALSE)</f>
        <v>0</v>
      </c>
      <c r="F396" s="19">
        <f>VLOOKUP($K396,[1]房源明细!$B:$P,13,FALSE)</f>
        <v>0</v>
      </c>
      <c r="G396" s="19">
        <f>VLOOKUP($K396,[1]房源明细!$B:$P,14,FALSE)</f>
        <v>1</v>
      </c>
      <c r="H396" s="19">
        <f>VLOOKUP($K396,[1]房源明细!$B:$P,15,FALSE)</f>
        <v>0</v>
      </c>
      <c r="I396" s="28">
        <f>VLOOKUP($K396,[1]房源明细!$B:$P,3,FALSE)</f>
        <v>43372</v>
      </c>
      <c r="J396" s="19"/>
      <c r="K396" s="29" t="s">
        <v>731</v>
      </c>
      <c r="L396" s="19">
        <f>VLOOKUP($K396,[1]房源明细!$B:$P,2,FALSE)</f>
        <v>47.33</v>
      </c>
      <c r="M396" s="19"/>
      <c r="N396" s="19">
        <f t="shared" ref="N396:Q396" si="839">E396*16</f>
        <v>0</v>
      </c>
      <c r="O396" s="19">
        <f t="shared" si="839"/>
        <v>0</v>
      </c>
      <c r="P396" s="19">
        <f t="shared" si="839"/>
        <v>16</v>
      </c>
      <c r="Q396" s="19">
        <f t="shared" si="839"/>
        <v>0</v>
      </c>
      <c r="R396" s="19">
        <f>[1]房源明细!J548</f>
        <v>4.57</v>
      </c>
      <c r="S396" s="19">
        <f t="shared" ref="S396:V396" si="840">IF($L396&gt;N396,N396,$L396)</f>
        <v>0</v>
      </c>
      <c r="T396" s="19">
        <f t="shared" si="840"/>
        <v>0</v>
      </c>
      <c r="U396" s="19">
        <f t="shared" si="840"/>
        <v>16</v>
      </c>
      <c r="V396" s="19">
        <f t="shared" si="840"/>
        <v>0</v>
      </c>
      <c r="W396" s="19">
        <f>VLOOKUP($K396,[1]房源明细!$B:$P,10,FALSE)</f>
        <v>185</v>
      </c>
      <c r="X396" s="19">
        <f>IF(DATEDIF(I396,$X$2,"m")&gt;12,12,DATEDIF(I396,$X$2,"m"))</f>
        <v>12</v>
      </c>
      <c r="Y396" s="19">
        <f t="shared" si="822"/>
        <v>2220</v>
      </c>
      <c r="Z396" s="35">
        <f t="shared" si="823"/>
        <v>0</v>
      </c>
      <c r="AA396" s="35">
        <f t="shared" si="824"/>
        <v>0</v>
      </c>
      <c r="AB396" s="36">
        <f t="shared" si="825"/>
        <v>21.936</v>
      </c>
      <c r="AC396" s="35">
        <f t="shared" si="826"/>
        <v>0</v>
      </c>
      <c r="AD396" s="35">
        <f t="shared" si="827"/>
        <v>21.93</v>
      </c>
      <c r="AE396" s="19">
        <f t="shared" si="828"/>
        <v>12</v>
      </c>
      <c r="AF396" s="37">
        <f t="shared" si="807"/>
        <v>263</v>
      </c>
    </row>
    <row r="397" s="2" customFormat="1" ht="14.25" spans="1:32">
      <c r="A397" s="18">
        <v>544</v>
      </c>
      <c r="B397" s="19" t="str">
        <f>VLOOKUP($K397,[1]房源明细!$B:$P,5,FALSE)</f>
        <v>李冲</v>
      </c>
      <c r="C397" s="19" t="s">
        <v>732</v>
      </c>
      <c r="D397" s="19">
        <f>VLOOKUP($K397,[1]房源明细!$B:$P,11,FALSE)</f>
        <v>2</v>
      </c>
      <c r="E397" s="19">
        <f>VLOOKUP($K397,[1]房源明细!$B:$P,12,FALSE)</f>
        <v>0</v>
      </c>
      <c r="F397" s="19">
        <f>VLOOKUP($K397,[1]房源明细!$B:$P,13,FALSE)</f>
        <v>0</v>
      </c>
      <c r="G397" s="19">
        <f>VLOOKUP($K397,[1]房源明细!$B:$P,14,FALSE)</f>
        <v>2</v>
      </c>
      <c r="H397" s="19">
        <f>VLOOKUP($K397,[1]房源明细!$B:$P,15,FALSE)</f>
        <v>0</v>
      </c>
      <c r="I397" s="28">
        <f>VLOOKUP($K397,[1]房源明细!$B:$P,3,FALSE)</f>
        <v>43032</v>
      </c>
      <c r="J397" s="19"/>
      <c r="K397" s="29" t="s">
        <v>733</v>
      </c>
      <c r="L397" s="19">
        <f>VLOOKUP($K397,[1]房源明细!$B:$P,2,FALSE)</f>
        <v>47.33</v>
      </c>
      <c r="M397" s="19"/>
      <c r="N397" s="19">
        <f t="shared" ref="N397:Q397" si="841">E397*16</f>
        <v>0</v>
      </c>
      <c r="O397" s="19">
        <f t="shared" si="841"/>
        <v>0</v>
      </c>
      <c r="P397" s="19">
        <f t="shared" si="841"/>
        <v>32</v>
      </c>
      <c r="Q397" s="19">
        <f t="shared" si="841"/>
        <v>0</v>
      </c>
      <c r="R397" s="19">
        <f>[1]房源明细!J549</f>
        <v>4.57</v>
      </c>
      <c r="S397" s="19">
        <f t="shared" ref="S397:V397" si="842">IF($L397&gt;N397,N397,$L397)</f>
        <v>0</v>
      </c>
      <c r="T397" s="19">
        <f t="shared" si="842"/>
        <v>0</v>
      </c>
      <c r="U397" s="19">
        <f t="shared" si="842"/>
        <v>32</v>
      </c>
      <c r="V397" s="19">
        <f t="shared" si="842"/>
        <v>0</v>
      </c>
      <c r="W397" s="19">
        <f>VLOOKUP($K397,[1]房源明细!$B:$P,10,FALSE)</f>
        <v>185</v>
      </c>
      <c r="X397" s="19">
        <f>IF(DATEDIF(I397,$X$2,"m")&gt;12,12,DATEDIF(I397,$X$2,"m"))</f>
        <v>12</v>
      </c>
      <c r="Y397" s="19">
        <f t="shared" si="822"/>
        <v>2220</v>
      </c>
      <c r="Z397" s="35">
        <f t="shared" si="823"/>
        <v>0</v>
      </c>
      <c r="AA397" s="35">
        <f t="shared" si="824"/>
        <v>0</v>
      </c>
      <c r="AB397" s="36">
        <f t="shared" si="825"/>
        <v>43.872</v>
      </c>
      <c r="AC397" s="35">
        <f t="shared" si="826"/>
        <v>0</v>
      </c>
      <c r="AD397" s="35">
        <f t="shared" si="827"/>
        <v>43.87</v>
      </c>
      <c r="AE397" s="19">
        <f t="shared" si="828"/>
        <v>12</v>
      </c>
      <c r="AF397" s="37">
        <f t="shared" si="807"/>
        <v>526</v>
      </c>
    </row>
    <row r="398" s="2" customFormat="1" ht="14.25" spans="1:32">
      <c r="A398" s="18">
        <v>545</v>
      </c>
      <c r="B398" s="19" t="str">
        <f>VLOOKUP($K398,[1]房源明细!$B:$P,5,FALSE)</f>
        <v>韩福玲</v>
      </c>
      <c r="C398" s="19" t="s">
        <v>734</v>
      </c>
      <c r="D398" s="19">
        <f>VLOOKUP($K398,[1]房源明细!$B:$P,11,FALSE)</f>
        <v>1</v>
      </c>
      <c r="E398" s="19">
        <f>VLOOKUP($K398,[1]房源明细!$B:$P,12,FALSE)</f>
        <v>0</v>
      </c>
      <c r="F398" s="19">
        <f>VLOOKUP($K398,[1]房源明细!$B:$P,13,FALSE)</f>
        <v>0</v>
      </c>
      <c r="G398" s="19">
        <f>VLOOKUP($K398,[1]房源明细!$B:$P,14,FALSE)</f>
        <v>1</v>
      </c>
      <c r="H398" s="19">
        <f>VLOOKUP($K398,[1]房源明细!$B:$P,15,FALSE)</f>
        <v>0</v>
      </c>
      <c r="I398" s="28">
        <f>VLOOKUP($K398,[1]房源明细!$B:$P,3,FALSE)</f>
        <v>43032</v>
      </c>
      <c r="J398" s="19"/>
      <c r="K398" s="29" t="s">
        <v>735</v>
      </c>
      <c r="L398" s="19">
        <f>VLOOKUP($K398,[1]房源明细!$B:$P,2,FALSE)</f>
        <v>52.4</v>
      </c>
      <c r="M398" s="19"/>
      <c r="N398" s="19">
        <f t="shared" ref="N398:Q398" si="843">E398*16</f>
        <v>0</v>
      </c>
      <c r="O398" s="19">
        <f t="shared" si="843"/>
        <v>0</v>
      </c>
      <c r="P398" s="19">
        <f t="shared" si="843"/>
        <v>16</v>
      </c>
      <c r="Q398" s="19">
        <f t="shared" si="843"/>
        <v>0</v>
      </c>
      <c r="R398" s="19">
        <f>[1]房源明细!J550</f>
        <v>4.57</v>
      </c>
      <c r="S398" s="19">
        <f t="shared" ref="S398:V398" si="844">IF($L398&gt;N398,N398,$L398)</f>
        <v>0</v>
      </c>
      <c r="T398" s="19">
        <f t="shared" si="844"/>
        <v>0</v>
      </c>
      <c r="U398" s="19">
        <f t="shared" si="844"/>
        <v>16</v>
      </c>
      <c r="V398" s="19">
        <f t="shared" si="844"/>
        <v>0</v>
      </c>
      <c r="W398" s="19">
        <f>VLOOKUP($K398,[1]房源明细!$B:$P,10,FALSE)</f>
        <v>205</v>
      </c>
      <c r="X398" s="19">
        <f>IF(DATEDIF(I398,$X$2,"m")&gt;12,12,DATEDIF(I398,$X$2,"m"))</f>
        <v>12</v>
      </c>
      <c r="Y398" s="19">
        <f t="shared" si="822"/>
        <v>2460</v>
      </c>
      <c r="Z398" s="35">
        <f t="shared" si="823"/>
        <v>0</v>
      </c>
      <c r="AA398" s="35">
        <f t="shared" si="824"/>
        <v>0</v>
      </c>
      <c r="AB398" s="36">
        <f t="shared" si="825"/>
        <v>21.936</v>
      </c>
      <c r="AC398" s="35">
        <f t="shared" si="826"/>
        <v>0</v>
      </c>
      <c r="AD398" s="35">
        <f t="shared" si="827"/>
        <v>21.93</v>
      </c>
      <c r="AE398" s="19">
        <f t="shared" si="828"/>
        <v>12</v>
      </c>
      <c r="AF398" s="37">
        <f t="shared" si="807"/>
        <v>263</v>
      </c>
    </row>
    <row r="399" s="2" customFormat="1" ht="14.25" spans="1:32">
      <c r="A399" s="18">
        <v>546</v>
      </c>
      <c r="B399" s="19" t="str">
        <f>VLOOKUP($K399,[1]房源明细!$B:$P,5,FALSE)</f>
        <v>王毅</v>
      </c>
      <c r="C399" s="19" t="s">
        <v>612</v>
      </c>
      <c r="D399" s="19">
        <f>VLOOKUP($K399,[1]房源明细!$B:$P,11,FALSE)</f>
        <v>1</v>
      </c>
      <c r="E399" s="19">
        <f>VLOOKUP($K399,[1]房源明细!$B:$P,12,FALSE)</f>
        <v>1</v>
      </c>
      <c r="F399" s="19">
        <f>VLOOKUP($K399,[1]房源明细!$B:$P,13,FALSE)</f>
        <v>0</v>
      </c>
      <c r="G399" s="19">
        <f>VLOOKUP($K399,[1]房源明细!$B:$P,14,FALSE)</f>
        <v>0</v>
      </c>
      <c r="H399" s="19">
        <f>VLOOKUP($K399,[1]房源明细!$B:$P,15,FALSE)</f>
        <v>0</v>
      </c>
      <c r="I399" s="28">
        <f>VLOOKUP($K399,[1]房源明细!$B:$P,3,FALSE)</f>
        <v>43032</v>
      </c>
      <c r="J399" s="19"/>
      <c r="K399" s="29" t="s">
        <v>736</v>
      </c>
      <c r="L399" s="19">
        <f>VLOOKUP($K399,[1]房源明细!$B:$P,2,FALSE)</f>
        <v>52.4</v>
      </c>
      <c r="M399" s="19"/>
      <c r="N399" s="19">
        <f t="shared" ref="N399:Q399" si="845">E399*16</f>
        <v>16</v>
      </c>
      <c r="O399" s="19">
        <f t="shared" si="845"/>
        <v>0</v>
      </c>
      <c r="P399" s="19">
        <f t="shared" si="845"/>
        <v>0</v>
      </c>
      <c r="Q399" s="19">
        <f t="shared" si="845"/>
        <v>0</v>
      </c>
      <c r="R399" s="19">
        <f>[1]房源明细!J551</f>
        <v>4.57</v>
      </c>
      <c r="S399" s="19">
        <f t="shared" ref="S399:V399" si="846">IF($L399&gt;N399,N399,$L399)</f>
        <v>16</v>
      </c>
      <c r="T399" s="19">
        <f t="shared" si="846"/>
        <v>0</v>
      </c>
      <c r="U399" s="19">
        <f t="shared" si="846"/>
        <v>0</v>
      </c>
      <c r="V399" s="19">
        <f t="shared" si="846"/>
        <v>0</v>
      </c>
      <c r="W399" s="19">
        <f>VLOOKUP($K399,[1]房源明细!$B:$P,10,FALSE)</f>
        <v>205</v>
      </c>
      <c r="X399" s="19">
        <f>IF(DATEDIF(I399,$X$2,"m")&gt;12,12,DATEDIF(I399,$X$2,"m"))</f>
        <v>12</v>
      </c>
      <c r="Y399" s="19">
        <f t="shared" si="822"/>
        <v>2460</v>
      </c>
      <c r="Z399" s="35">
        <f t="shared" si="823"/>
        <v>65.808</v>
      </c>
      <c r="AA399" s="35">
        <f t="shared" si="824"/>
        <v>0</v>
      </c>
      <c r="AB399" s="36">
        <f t="shared" si="825"/>
        <v>0</v>
      </c>
      <c r="AC399" s="35">
        <f t="shared" si="826"/>
        <v>0</v>
      </c>
      <c r="AD399" s="35">
        <f t="shared" si="827"/>
        <v>65.8</v>
      </c>
      <c r="AE399" s="19">
        <f t="shared" si="828"/>
        <v>12</v>
      </c>
      <c r="AF399" s="37">
        <f t="shared" si="807"/>
        <v>789</v>
      </c>
    </row>
    <row r="400" s="2" customFormat="1" ht="14.25" spans="1:32">
      <c r="A400" s="18">
        <v>549</v>
      </c>
      <c r="B400" s="19" t="str">
        <f>VLOOKUP($K400,[1]房源明细!$B:$P,5,FALSE)</f>
        <v>吕明</v>
      </c>
      <c r="C400" s="19" t="s">
        <v>737</v>
      </c>
      <c r="D400" s="19">
        <f>VLOOKUP($K400,[1]房源明细!$B:$P,11,FALSE)</f>
        <v>1</v>
      </c>
      <c r="E400" s="19">
        <f>VLOOKUP($K400,[1]房源明细!$B:$P,12,FALSE)</f>
        <v>0</v>
      </c>
      <c r="F400" s="19">
        <f>VLOOKUP($K400,[1]房源明细!$B:$P,13,FALSE)</f>
        <v>0</v>
      </c>
      <c r="G400" s="19">
        <f>VLOOKUP($K400,[1]房源明细!$B:$P,14,FALSE)</f>
        <v>1</v>
      </c>
      <c r="H400" s="19">
        <f>VLOOKUP($K400,[1]房源明细!$B:$P,15,FALSE)</f>
        <v>0</v>
      </c>
      <c r="I400" s="28">
        <f>VLOOKUP($K400,[1]房源明细!$B:$P,3,FALSE)</f>
        <v>43033</v>
      </c>
      <c r="J400" s="19"/>
      <c r="K400" s="29" t="s">
        <v>738</v>
      </c>
      <c r="L400" s="19">
        <f>VLOOKUP($K400,[1]房源明细!$B:$P,2,FALSE)</f>
        <v>52.4</v>
      </c>
      <c r="M400" s="19"/>
      <c r="N400" s="19">
        <f t="shared" ref="N400:Q400" si="847">E400*16</f>
        <v>0</v>
      </c>
      <c r="O400" s="19">
        <f t="shared" si="847"/>
        <v>0</v>
      </c>
      <c r="P400" s="19">
        <f t="shared" si="847"/>
        <v>16</v>
      </c>
      <c r="Q400" s="19">
        <f t="shared" si="847"/>
        <v>0</v>
      </c>
      <c r="R400" s="19">
        <f>[1]房源明细!J554</f>
        <v>4.57</v>
      </c>
      <c r="S400" s="19">
        <f t="shared" ref="S400:V400" si="848">IF($L400&gt;N400,N400,$L400)</f>
        <v>0</v>
      </c>
      <c r="T400" s="19">
        <f t="shared" si="848"/>
        <v>0</v>
      </c>
      <c r="U400" s="19">
        <f t="shared" si="848"/>
        <v>16</v>
      </c>
      <c r="V400" s="19">
        <f t="shared" si="848"/>
        <v>0</v>
      </c>
      <c r="W400" s="19">
        <f>VLOOKUP($K400,[1]房源明细!$B:$P,10,FALSE)</f>
        <v>205</v>
      </c>
      <c r="X400" s="19">
        <f>IF(DATEDIF(I400,$X$2,"m")&gt;12,12,DATEDIF(I400,$X$2,"m"))</f>
        <v>12</v>
      </c>
      <c r="Y400" s="19">
        <f t="shared" si="822"/>
        <v>2460</v>
      </c>
      <c r="Z400" s="35">
        <f t="shared" si="823"/>
        <v>0</v>
      </c>
      <c r="AA400" s="35">
        <f t="shared" si="824"/>
        <v>0</v>
      </c>
      <c r="AB400" s="36">
        <f t="shared" si="825"/>
        <v>21.936</v>
      </c>
      <c r="AC400" s="35">
        <f t="shared" si="826"/>
        <v>0</v>
      </c>
      <c r="AD400" s="35">
        <f t="shared" si="827"/>
        <v>21.93</v>
      </c>
      <c r="AE400" s="19">
        <f t="shared" si="828"/>
        <v>12</v>
      </c>
      <c r="AF400" s="37">
        <f t="shared" si="807"/>
        <v>263</v>
      </c>
    </row>
    <row r="401" s="2" customFormat="1" ht="30" customHeight="1" spans="1:32">
      <c r="A401" s="18">
        <v>550</v>
      </c>
      <c r="B401" s="19" t="str">
        <f>VLOOKUP($K401,[1]房源明细!$B:$P,5,FALSE)</f>
        <v>杨容珍</v>
      </c>
      <c r="C401" s="19" t="s">
        <v>739</v>
      </c>
      <c r="D401" s="19">
        <f>VLOOKUP($K401,[1]房源明细!$B:$P,11,FALSE)</f>
        <v>3</v>
      </c>
      <c r="E401" s="19">
        <f>VLOOKUP($K401,[1]房源明细!$B:$P,12,FALSE)</f>
        <v>0</v>
      </c>
      <c r="F401" s="19">
        <f>VLOOKUP($K401,[1]房源明细!$B:$P,13,FALSE)</f>
        <v>0</v>
      </c>
      <c r="G401" s="19">
        <f>VLOOKUP($K401,[1]房源明细!$B:$P,14,FALSE)</f>
        <v>3</v>
      </c>
      <c r="H401" s="19">
        <f>VLOOKUP($K401,[1]房源明细!$B:$P,15,FALSE)</f>
        <v>0</v>
      </c>
      <c r="I401" s="28">
        <f>VLOOKUP($K401,[1]房源明细!$B:$P,3,FALSE)</f>
        <v>43032</v>
      </c>
      <c r="J401" s="19"/>
      <c r="K401" s="29" t="s">
        <v>740</v>
      </c>
      <c r="L401" s="19">
        <f>VLOOKUP($K401,[1]房源明细!$B:$P,2,FALSE)</f>
        <v>52.4</v>
      </c>
      <c r="M401" s="19"/>
      <c r="N401" s="19">
        <f t="shared" ref="N401:Q401" si="849">E401*16</f>
        <v>0</v>
      </c>
      <c r="O401" s="19">
        <f t="shared" si="849"/>
        <v>0</v>
      </c>
      <c r="P401" s="19">
        <f t="shared" si="849"/>
        <v>48</v>
      </c>
      <c r="Q401" s="19">
        <f t="shared" si="849"/>
        <v>0</v>
      </c>
      <c r="R401" s="19">
        <f>[1]房源明细!J555</f>
        <v>4.57</v>
      </c>
      <c r="S401" s="19">
        <f t="shared" ref="S401:V401" si="850">IF($L401&gt;N401,N401,$L401)</f>
        <v>0</v>
      </c>
      <c r="T401" s="19">
        <f t="shared" si="850"/>
        <v>0</v>
      </c>
      <c r="U401" s="19">
        <f t="shared" si="850"/>
        <v>48</v>
      </c>
      <c r="V401" s="19">
        <f t="shared" si="850"/>
        <v>0</v>
      </c>
      <c r="W401" s="19">
        <f>VLOOKUP($K401,[1]房源明细!$B:$P,10,FALSE)</f>
        <v>205</v>
      </c>
      <c r="X401" s="19">
        <f>IF(DATEDIF(I401,$X$2,"m")&gt;12,12,DATEDIF(I401,$X$2,"m"))</f>
        <v>12</v>
      </c>
      <c r="Y401" s="19">
        <f t="shared" si="822"/>
        <v>2460</v>
      </c>
      <c r="Z401" s="35">
        <f t="shared" si="823"/>
        <v>0</v>
      </c>
      <c r="AA401" s="35">
        <f t="shared" si="824"/>
        <v>0</v>
      </c>
      <c r="AB401" s="36">
        <f t="shared" si="825"/>
        <v>65.808</v>
      </c>
      <c r="AC401" s="35">
        <f t="shared" si="826"/>
        <v>0</v>
      </c>
      <c r="AD401" s="35">
        <f t="shared" si="827"/>
        <v>65.8</v>
      </c>
      <c r="AE401" s="19">
        <f t="shared" si="828"/>
        <v>12</v>
      </c>
      <c r="AF401" s="37">
        <f t="shared" si="807"/>
        <v>789</v>
      </c>
    </row>
    <row r="402" s="2" customFormat="1" ht="14.25" spans="1:32">
      <c r="A402" s="18">
        <v>552</v>
      </c>
      <c r="B402" s="19" t="str">
        <f>VLOOKUP($K402,[1]房源明细!$B:$P,5,FALSE)</f>
        <v>安波</v>
      </c>
      <c r="C402" s="19" t="s">
        <v>741</v>
      </c>
      <c r="D402" s="19">
        <f>VLOOKUP($K402,[1]房源明细!$B:$P,11,FALSE)</f>
        <v>1</v>
      </c>
      <c r="E402" s="19">
        <f>VLOOKUP($K402,[1]房源明细!$B:$P,12,FALSE)</f>
        <v>0</v>
      </c>
      <c r="F402" s="19">
        <f>VLOOKUP($K402,[1]房源明细!$B:$P,13,FALSE)</f>
        <v>0</v>
      </c>
      <c r="G402" s="19">
        <f>VLOOKUP($K402,[1]房源明细!$B:$P,14,FALSE)</f>
        <v>1</v>
      </c>
      <c r="H402" s="19">
        <f>VLOOKUP($K402,[1]房源明细!$B:$P,15,FALSE)</f>
        <v>0</v>
      </c>
      <c r="I402" s="28">
        <f>VLOOKUP($K402,[1]房源明细!$B:$P,3,FALSE)</f>
        <v>43031</v>
      </c>
      <c r="J402" s="19"/>
      <c r="K402" s="29" t="s">
        <v>742</v>
      </c>
      <c r="L402" s="19">
        <f>VLOOKUP($K402,[1]房源明细!$B:$P,2,FALSE)</f>
        <v>47.33</v>
      </c>
      <c r="M402" s="19"/>
      <c r="N402" s="19">
        <f t="shared" ref="N402:Q402" si="851">E402*16</f>
        <v>0</v>
      </c>
      <c r="O402" s="19">
        <f t="shared" si="851"/>
        <v>0</v>
      </c>
      <c r="P402" s="19">
        <f t="shared" si="851"/>
        <v>16</v>
      </c>
      <c r="Q402" s="19">
        <f t="shared" si="851"/>
        <v>0</v>
      </c>
      <c r="R402" s="19">
        <f>[1]房源明细!J557</f>
        <v>4.57</v>
      </c>
      <c r="S402" s="19">
        <f t="shared" ref="S402:V402" si="852">IF($L402&gt;N402,N402,$L402)</f>
        <v>0</v>
      </c>
      <c r="T402" s="19">
        <f t="shared" si="852"/>
        <v>0</v>
      </c>
      <c r="U402" s="19">
        <f t="shared" si="852"/>
        <v>16</v>
      </c>
      <c r="V402" s="19">
        <f t="shared" si="852"/>
        <v>0</v>
      </c>
      <c r="W402" s="19">
        <f>VLOOKUP($K402,[1]房源明细!$B:$P,10,FALSE)</f>
        <v>185</v>
      </c>
      <c r="X402" s="19">
        <f>IF(DATEDIF(I402,$X$2,"m")&gt;12,12,DATEDIF(I402,$X$2,"m"))</f>
        <v>12</v>
      </c>
      <c r="Y402" s="19">
        <f t="shared" si="822"/>
        <v>2220</v>
      </c>
      <c r="Z402" s="35">
        <f t="shared" si="823"/>
        <v>0</v>
      </c>
      <c r="AA402" s="35">
        <f t="shared" si="824"/>
        <v>0</v>
      </c>
      <c r="AB402" s="36">
        <f t="shared" si="825"/>
        <v>21.936</v>
      </c>
      <c r="AC402" s="35">
        <f t="shared" si="826"/>
        <v>0</v>
      </c>
      <c r="AD402" s="35">
        <f t="shared" si="827"/>
        <v>21.93</v>
      </c>
      <c r="AE402" s="19">
        <f t="shared" si="828"/>
        <v>12</v>
      </c>
      <c r="AF402" s="37">
        <f t="shared" si="807"/>
        <v>263</v>
      </c>
    </row>
    <row r="403" s="2" customFormat="1" ht="30" customHeight="1" spans="1:32">
      <c r="A403" s="18">
        <v>553</v>
      </c>
      <c r="B403" s="19" t="str">
        <f>VLOOKUP($K403,[1]房源明细!$B:$P,5,FALSE)</f>
        <v>蔡晓梅</v>
      </c>
      <c r="C403" s="19" t="s">
        <v>463</v>
      </c>
      <c r="D403" s="19">
        <f>VLOOKUP($K403,[1]房源明细!$B:$P,11,FALSE)</f>
        <v>1</v>
      </c>
      <c r="E403" s="19">
        <f>VLOOKUP($K403,[1]房源明细!$B:$P,12,FALSE)</f>
        <v>0</v>
      </c>
      <c r="F403" s="19">
        <f>VLOOKUP($K403,[1]房源明细!$B:$P,13,FALSE)</f>
        <v>0</v>
      </c>
      <c r="G403" s="19">
        <f>VLOOKUP($K403,[1]房源明细!$B:$P,14,FALSE)</f>
        <v>1</v>
      </c>
      <c r="H403" s="19">
        <f>VLOOKUP($K403,[1]房源明细!$B:$P,15,FALSE)</f>
        <v>0</v>
      </c>
      <c r="I403" s="28">
        <f>VLOOKUP($K403,[1]房源明细!$B:$P,3,FALSE)</f>
        <v>42986</v>
      </c>
      <c r="J403" s="19"/>
      <c r="K403" s="29" t="s">
        <v>743</v>
      </c>
      <c r="L403" s="19">
        <f>VLOOKUP($K403,[1]房源明细!$B:$P,2,FALSE)</f>
        <v>52.4</v>
      </c>
      <c r="M403" s="19"/>
      <c r="N403" s="19">
        <f t="shared" ref="N403:Q403" si="853">E403*16</f>
        <v>0</v>
      </c>
      <c r="O403" s="19">
        <f t="shared" si="853"/>
        <v>0</v>
      </c>
      <c r="P403" s="19">
        <f t="shared" si="853"/>
        <v>16</v>
      </c>
      <c r="Q403" s="19">
        <f t="shared" si="853"/>
        <v>0</v>
      </c>
      <c r="R403" s="19">
        <f>[1]房源明细!J558</f>
        <v>4.57</v>
      </c>
      <c r="S403" s="19">
        <f t="shared" ref="S403:V403" si="854">IF($L403&gt;N403,N403,$L403)</f>
        <v>0</v>
      </c>
      <c r="T403" s="19">
        <f t="shared" si="854"/>
        <v>0</v>
      </c>
      <c r="U403" s="19">
        <f t="shared" si="854"/>
        <v>16</v>
      </c>
      <c r="V403" s="19">
        <f t="shared" si="854"/>
        <v>0</v>
      </c>
      <c r="W403" s="19">
        <f>VLOOKUP($K403,[1]房源明细!$B:$P,10,FALSE)</f>
        <v>205</v>
      </c>
      <c r="X403" s="19">
        <f>IF(DATEDIF(I403,$X$2,"m")&gt;12,12,DATEDIF(I403,$X$2,"m"))</f>
        <v>12</v>
      </c>
      <c r="Y403" s="19">
        <f t="shared" si="822"/>
        <v>2460</v>
      </c>
      <c r="Z403" s="35">
        <f t="shared" si="823"/>
        <v>0</v>
      </c>
      <c r="AA403" s="35">
        <f t="shared" si="824"/>
        <v>0</v>
      </c>
      <c r="AB403" s="36">
        <f t="shared" si="825"/>
        <v>21.936</v>
      </c>
      <c r="AC403" s="35">
        <f t="shared" si="826"/>
        <v>0</v>
      </c>
      <c r="AD403" s="35">
        <f t="shared" si="827"/>
        <v>21.93</v>
      </c>
      <c r="AE403" s="19">
        <f t="shared" si="828"/>
        <v>12</v>
      </c>
      <c r="AF403" s="37">
        <f t="shared" si="807"/>
        <v>263</v>
      </c>
    </row>
    <row r="404" s="2" customFormat="1" ht="49" customHeight="1" spans="1:32">
      <c r="A404" s="18">
        <v>554</v>
      </c>
      <c r="B404" s="19" t="str">
        <f>VLOOKUP($K404,[1]房源明细!$B:$P,5,FALSE)</f>
        <v>潘云东</v>
      </c>
      <c r="C404" s="19" t="s">
        <v>442</v>
      </c>
      <c r="D404" s="19">
        <v>2</v>
      </c>
      <c r="E404" s="19">
        <v>1</v>
      </c>
      <c r="F404" s="19">
        <f>VLOOKUP($K404,[1]房源明细!$B:$P,13,FALSE)</f>
        <v>0</v>
      </c>
      <c r="G404" s="19">
        <f>VLOOKUP($K404,[1]房源明细!$B:$P,14,FALSE)</f>
        <v>0</v>
      </c>
      <c r="H404" s="19">
        <f>VLOOKUP($K404,[1]房源明细!$B:$P,15,FALSE)</f>
        <v>0</v>
      </c>
      <c r="I404" s="28">
        <f>VLOOKUP($K404,[1]房源明细!$B:$P,3,FALSE)</f>
        <v>42982</v>
      </c>
      <c r="J404" s="19"/>
      <c r="K404" s="29" t="s">
        <v>744</v>
      </c>
      <c r="L404" s="19">
        <f>VLOOKUP($K404,[1]房源明细!$B:$P,2,FALSE)</f>
        <v>53.11</v>
      </c>
      <c r="M404" s="19"/>
      <c r="N404" s="19">
        <f t="shared" ref="N404:Q404" si="855">E404*16</f>
        <v>16</v>
      </c>
      <c r="O404" s="19">
        <f t="shared" si="855"/>
        <v>0</v>
      </c>
      <c r="P404" s="19">
        <f t="shared" si="855"/>
        <v>0</v>
      </c>
      <c r="Q404" s="19">
        <f t="shared" si="855"/>
        <v>0</v>
      </c>
      <c r="R404" s="19">
        <f>[1]房源明细!J559</f>
        <v>4.57</v>
      </c>
      <c r="S404" s="19">
        <f t="shared" ref="S404:V404" si="856">IF($L404&gt;N404,N404,$L404)</f>
        <v>16</v>
      </c>
      <c r="T404" s="19">
        <f t="shared" si="856"/>
        <v>0</v>
      </c>
      <c r="U404" s="19">
        <f t="shared" si="856"/>
        <v>0</v>
      </c>
      <c r="V404" s="19">
        <f t="shared" si="856"/>
        <v>0</v>
      </c>
      <c r="W404" s="19">
        <f>VLOOKUP($K404,[1]房源明细!$B:$P,10,FALSE)</f>
        <v>208</v>
      </c>
      <c r="X404" s="19">
        <f>IF(DATEDIF(I404,$X$2,"m")&gt;12,12,DATEDIF(I404,$X$2,"m"))</f>
        <v>12</v>
      </c>
      <c r="Y404" s="19">
        <f t="shared" si="822"/>
        <v>2496</v>
      </c>
      <c r="Z404" s="35">
        <f t="shared" si="823"/>
        <v>65.808</v>
      </c>
      <c r="AA404" s="35">
        <f t="shared" si="824"/>
        <v>0</v>
      </c>
      <c r="AB404" s="36">
        <f t="shared" si="825"/>
        <v>0</v>
      </c>
      <c r="AC404" s="35">
        <f t="shared" si="826"/>
        <v>0</v>
      </c>
      <c r="AD404" s="35">
        <f t="shared" si="827"/>
        <v>65.8</v>
      </c>
      <c r="AE404" s="19">
        <f t="shared" si="828"/>
        <v>12</v>
      </c>
      <c r="AF404" s="37">
        <f t="shared" si="807"/>
        <v>789</v>
      </c>
    </row>
    <row r="405" s="2" customFormat="1" ht="14.25" spans="1:32">
      <c r="A405" s="18">
        <v>555</v>
      </c>
      <c r="B405" s="19" t="str">
        <f>VLOOKUP($K405,[1]房源明细!$B:$P,5,FALSE)</f>
        <v>毕庶英</v>
      </c>
      <c r="C405" s="19" t="s">
        <v>584</v>
      </c>
      <c r="D405" s="19">
        <f>VLOOKUP($K405,[1]房源明细!$B:$P,11,FALSE)</f>
        <v>1</v>
      </c>
      <c r="E405" s="19">
        <f>VLOOKUP($K405,[1]房源明细!$B:$P,12,FALSE)</f>
        <v>0</v>
      </c>
      <c r="F405" s="19">
        <f>VLOOKUP($K405,[1]房源明细!$B:$P,13,FALSE)</f>
        <v>0</v>
      </c>
      <c r="G405" s="19">
        <f>VLOOKUP($K405,[1]房源明细!$B:$P,14,FALSE)</f>
        <v>1</v>
      </c>
      <c r="H405" s="19">
        <f>VLOOKUP($K405,[1]房源明细!$B:$P,15,FALSE)</f>
        <v>0</v>
      </c>
      <c r="I405" s="28">
        <f>VLOOKUP($K405,[1]房源明细!$B:$P,3,FALSE)</f>
        <v>43031</v>
      </c>
      <c r="J405" s="19"/>
      <c r="K405" s="29" t="s">
        <v>745</v>
      </c>
      <c r="L405" s="19">
        <f>VLOOKUP($K405,[1]房源明细!$B:$P,2,FALSE)</f>
        <v>47.33</v>
      </c>
      <c r="M405" s="19"/>
      <c r="N405" s="19">
        <f t="shared" ref="N405:Q405" si="857">E405*16</f>
        <v>0</v>
      </c>
      <c r="O405" s="19">
        <f t="shared" si="857"/>
        <v>0</v>
      </c>
      <c r="P405" s="19">
        <f t="shared" si="857"/>
        <v>16</v>
      </c>
      <c r="Q405" s="19">
        <f t="shared" si="857"/>
        <v>0</v>
      </c>
      <c r="R405" s="19">
        <f>[1]房源明细!J560</f>
        <v>4.57</v>
      </c>
      <c r="S405" s="19">
        <f t="shared" ref="S405:V405" si="858">IF($L405&gt;N405,N405,$L405)</f>
        <v>0</v>
      </c>
      <c r="T405" s="19">
        <f t="shared" si="858"/>
        <v>0</v>
      </c>
      <c r="U405" s="19">
        <f t="shared" si="858"/>
        <v>16</v>
      </c>
      <c r="V405" s="19">
        <f t="shared" si="858"/>
        <v>0</v>
      </c>
      <c r="W405" s="19">
        <f>VLOOKUP($K405,[1]房源明细!$B:$P,10,FALSE)</f>
        <v>185</v>
      </c>
      <c r="X405" s="19">
        <f>IF(DATEDIF(I405,$X$2,"m")&gt;12,12,DATEDIF(I405,$X$2,"m"))</f>
        <v>12</v>
      </c>
      <c r="Y405" s="19">
        <f t="shared" si="822"/>
        <v>2220</v>
      </c>
      <c r="Z405" s="35">
        <f t="shared" si="823"/>
        <v>0</v>
      </c>
      <c r="AA405" s="35">
        <f t="shared" si="824"/>
        <v>0</v>
      </c>
      <c r="AB405" s="36">
        <f t="shared" si="825"/>
        <v>21.936</v>
      </c>
      <c r="AC405" s="35">
        <f t="shared" si="826"/>
        <v>0</v>
      </c>
      <c r="AD405" s="35">
        <f t="shared" si="827"/>
        <v>21.93</v>
      </c>
      <c r="AE405" s="19">
        <f t="shared" si="828"/>
        <v>12</v>
      </c>
      <c r="AF405" s="37">
        <f t="shared" si="807"/>
        <v>263</v>
      </c>
    </row>
    <row r="406" s="2" customFormat="1" ht="14.25" spans="1:32">
      <c r="A406" s="18">
        <v>556</v>
      </c>
      <c r="B406" s="19" t="str">
        <f>VLOOKUP($K406,[1]房源明细!$B:$P,5,FALSE)</f>
        <v>卢朝红</v>
      </c>
      <c r="C406" s="19" t="s">
        <v>302</v>
      </c>
      <c r="D406" s="19">
        <f>VLOOKUP($K406,[1]房源明细!$B:$P,11,FALSE)</f>
        <v>1</v>
      </c>
      <c r="E406" s="19">
        <f>VLOOKUP($K406,[1]房源明细!$B:$P,12,FALSE)</f>
        <v>0</v>
      </c>
      <c r="F406" s="19">
        <f>VLOOKUP($K406,[1]房源明细!$B:$P,13,FALSE)</f>
        <v>0</v>
      </c>
      <c r="G406" s="19">
        <f>VLOOKUP($K406,[1]房源明细!$B:$P,14,FALSE)</f>
        <v>1</v>
      </c>
      <c r="H406" s="19">
        <f>VLOOKUP($K406,[1]房源明细!$B:$P,15,FALSE)</f>
        <v>0</v>
      </c>
      <c r="I406" s="28">
        <f>VLOOKUP($K406,[1]房源明细!$B:$P,3,FALSE)</f>
        <v>43373</v>
      </c>
      <c r="J406" s="19"/>
      <c r="K406" s="29" t="s">
        <v>746</v>
      </c>
      <c r="L406" s="19">
        <f>VLOOKUP($K406,[1]房源明细!$B:$P,2,FALSE)</f>
        <v>47.33</v>
      </c>
      <c r="M406" s="19"/>
      <c r="N406" s="19">
        <f t="shared" ref="N406:Q406" si="859">E406*16</f>
        <v>0</v>
      </c>
      <c r="O406" s="19">
        <f t="shared" si="859"/>
        <v>0</v>
      </c>
      <c r="P406" s="19">
        <f t="shared" si="859"/>
        <v>16</v>
      </c>
      <c r="Q406" s="19">
        <f t="shared" si="859"/>
        <v>0</v>
      </c>
      <c r="R406" s="19">
        <f>[1]房源明细!J561</f>
        <v>4.57</v>
      </c>
      <c r="S406" s="19">
        <f t="shared" ref="S406:V406" si="860">IF($L406&gt;N406,N406,$L406)</f>
        <v>0</v>
      </c>
      <c r="T406" s="19">
        <f t="shared" si="860"/>
        <v>0</v>
      </c>
      <c r="U406" s="19">
        <f t="shared" si="860"/>
        <v>16</v>
      </c>
      <c r="V406" s="19">
        <f t="shared" si="860"/>
        <v>0</v>
      </c>
      <c r="W406" s="19">
        <f>VLOOKUP($K406,[1]房源明细!$B:$P,10,FALSE)</f>
        <v>185</v>
      </c>
      <c r="X406" s="19">
        <f>IF(DATEDIF(I406,$X$2,"m")&gt;12,12,DATEDIF(I406,$X$2,"m"))</f>
        <v>12</v>
      </c>
      <c r="Y406" s="19">
        <f t="shared" si="822"/>
        <v>2220</v>
      </c>
      <c r="Z406" s="35">
        <f t="shared" si="823"/>
        <v>0</v>
      </c>
      <c r="AA406" s="35">
        <f t="shared" si="824"/>
        <v>0</v>
      </c>
      <c r="AB406" s="36">
        <f t="shared" si="825"/>
        <v>21.936</v>
      </c>
      <c r="AC406" s="35">
        <f t="shared" si="826"/>
        <v>0</v>
      </c>
      <c r="AD406" s="35">
        <f t="shared" si="827"/>
        <v>21.93</v>
      </c>
      <c r="AE406" s="19">
        <f t="shared" si="828"/>
        <v>12</v>
      </c>
      <c r="AF406" s="37">
        <f t="shared" si="807"/>
        <v>263</v>
      </c>
    </row>
    <row r="407" s="2" customFormat="1" ht="14.25" spans="1:32">
      <c r="A407" s="18">
        <v>557</v>
      </c>
      <c r="B407" s="19" t="str">
        <f>VLOOKUP($K407,[1]房源明细!$B:$P,5,FALSE)</f>
        <v>李向东</v>
      </c>
      <c r="C407" s="19" t="s">
        <v>747</v>
      </c>
      <c r="D407" s="19">
        <f>VLOOKUP($K407,[1]房源明细!$B:$P,11,FALSE)</f>
        <v>1</v>
      </c>
      <c r="E407" s="19">
        <f>VLOOKUP($K407,[1]房源明细!$B:$P,12,FALSE)</f>
        <v>0</v>
      </c>
      <c r="F407" s="19">
        <f>VLOOKUP($K407,[1]房源明细!$B:$P,13,FALSE)</f>
        <v>0</v>
      </c>
      <c r="G407" s="19">
        <f>VLOOKUP($K407,[1]房源明细!$B:$P,14,FALSE)</f>
        <v>1</v>
      </c>
      <c r="H407" s="19">
        <f>VLOOKUP($K407,[1]房源明细!$B:$P,15,FALSE)</f>
        <v>0</v>
      </c>
      <c r="I407" s="28">
        <f>VLOOKUP($K407,[1]房源明细!$B:$P,3,FALSE)</f>
        <v>43032</v>
      </c>
      <c r="J407" s="19"/>
      <c r="K407" s="29" t="s">
        <v>748</v>
      </c>
      <c r="L407" s="19">
        <f>VLOOKUP($K407,[1]房源明细!$B:$P,2,FALSE)</f>
        <v>52.4</v>
      </c>
      <c r="M407" s="19"/>
      <c r="N407" s="19">
        <f t="shared" ref="N407:Q407" si="861">E407*16</f>
        <v>0</v>
      </c>
      <c r="O407" s="19">
        <f t="shared" si="861"/>
        <v>0</v>
      </c>
      <c r="P407" s="19">
        <f t="shared" si="861"/>
        <v>16</v>
      </c>
      <c r="Q407" s="19">
        <f t="shared" si="861"/>
        <v>0</v>
      </c>
      <c r="R407" s="19">
        <f>[1]房源明细!J562</f>
        <v>4.57</v>
      </c>
      <c r="S407" s="19">
        <f t="shared" ref="S407:V407" si="862">IF($L407&gt;N407,N407,$L407)</f>
        <v>0</v>
      </c>
      <c r="T407" s="19">
        <f t="shared" si="862"/>
        <v>0</v>
      </c>
      <c r="U407" s="19">
        <f t="shared" si="862"/>
        <v>16</v>
      </c>
      <c r="V407" s="19">
        <f t="shared" si="862"/>
        <v>0</v>
      </c>
      <c r="W407" s="19">
        <f>VLOOKUP($K407,[1]房源明细!$B:$P,10,FALSE)</f>
        <v>205</v>
      </c>
      <c r="X407" s="19">
        <f>IF(DATEDIF(I407,$X$2,"m")&gt;12,12,DATEDIF(I407,$X$2,"m"))</f>
        <v>12</v>
      </c>
      <c r="Y407" s="19">
        <f t="shared" si="822"/>
        <v>2460</v>
      </c>
      <c r="Z407" s="35">
        <f t="shared" si="823"/>
        <v>0</v>
      </c>
      <c r="AA407" s="35">
        <f t="shared" si="824"/>
        <v>0</v>
      </c>
      <c r="AB407" s="36">
        <f t="shared" si="825"/>
        <v>21.936</v>
      </c>
      <c r="AC407" s="35">
        <f t="shared" si="826"/>
        <v>0</v>
      </c>
      <c r="AD407" s="35">
        <f t="shared" si="827"/>
        <v>21.93</v>
      </c>
      <c r="AE407" s="19">
        <f t="shared" si="828"/>
        <v>12</v>
      </c>
      <c r="AF407" s="37">
        <f t="shared" si="807"/>
        <v>263</v>
      </c>
    </row>
    <row r="408" s="2" customFormat="1" ht="14.25" spans="1:32">
      <c r="A408" s="18">
        <v>558</v>
      </c>
      <c r="B408" s="19" t="str">
        <f>VLOOKUP($K408,[1]房源明细!$B:$P,5,FALSE)</f>
        <v>曹立新</v>
      </c>
      <c r="C408" s="19" t="s">
        <v>749</v>
      </c>
      <c r="D408" s="19">
        <f>VLOOKUP($K408,[1]房源明细!$B:$P,11,FALSE)</f>
        <v>1</v>
      </c>
      <c r="E408" s="19">
        <f>VLOOKUP($K408,[1]房源明细!$B:$P,12,FALSE)</f>
        <v>0</v>
      </c>
      <c r="F408" s="19">
        <f>VLOOKUP($K408,[1]房源明细!$B:$P,13,FALSE)</f>
        <v>0</v>
      </c>
      <c r="G408" s="19">
        <f>VLOOKUP($K408,[1]房源明细!$B:$P,14,FALSE)</f>
        <v>1</v>
      </c>
      <c r="H408" s="19">
        <f>VLOOKUP($K408,[1]房源明细!$B:$P,15,FALSE)</f>
        <v>0</v>
      </c>
      <c r="I408" s="28">
        <f>VLOOKUP($K408,[1]房源明细!$B:$P,3,FALSE)</f>
        <v>43373</v>
      </c>
      <c r="J408" s="19"/>
      <c r="K408" s="29" t="s">
        <v>750</v>
      </c>
      <c r="L408" s="19">
        <f>VLOOKUP($K408,[1]房源明细!$B:$P,2,FALSE)</f>
        <v>52.4</v>
      </c>
      <c r="M408" s="19"/>
      <c r="N408" s="19">
        <f t="shared" ref="N408:Q408" si="863">E408*16</f>
        <v>0</v>
      </c>
      <c r="O408" s="19">
        <f t="shared" si="863"/>
        <v>0</v>
      </c>
      <c r="P408" s="19">
        <f t="shared" si="863"/>
        <v>16</v>
      </c>
      <c r="Q408" s="19">
        <f t="shared" si="863"/>
        <v>0</v>
      </c>
      <c r="R408" s="19">
        <f>[1]房源明细!J563</f>
        <v>4.57</v>
      </c>
      <c r="S408" s="19">
        <f t="shared" ref="S408:V408" si="864">IF($L408&gt;N408,N408,$L408)</f>
        <v>0</v>
      </c>
      <c r="T408" s="19">
        <f t="shared" si="864"/>
        <v>0</v>
      </c>
      <c r="U408" s="19">
        <f t="shared" si="864"/>
        <v>16</v>
      </c>
      <c r="V408" s="19">
        <f t="shared" si="864"/>
        <v>0</v>
      </c>
      <c r="W408" s="19">
        <f>VLOOKUP($K408,[1]房源明细!$B:$P,10,FALSE)</f>
        <v>205</v>
      </c>
      <c r="X408" s="19">
        <f>IF(DATEDIF(I408,$X$2,"m")&gt;12,12,DATEDIF(I408,$X$2,"m"))</f>
        <v>12</v>
      </c>
      <c r="Y408" s="19">
        <f t="shared" si="822"/>
        <v>2460</v>
      </c>
      <c r="Z408" s="35">
        <f t="shared" si="823"/>
        <v>0</v>
      </c>
      <c r="AA408" s="35">
        <f t="shared" si="824"/>
        <v>0</v>
      </c>
      <c r="AB408" s="36">
        <f t="shared" si="825"/>
        <v>21.936</v>
      </c>
      <c r="AC408" s="35">
        <f t="shared" si="826"/>
        <v>0</v>
      </c>
      <c r="AD408" s="35">
        <f t="shared" si="827"/>
        <v>21.93</v>
      </c>
      <c r="AE408" s="19">
        <f t="shared" si="828"/>
        <v>12</v>
      </c>
      <c r="AF408" s="37">
        <f t="shared" si="807"/>
        <v>263</v>
      </c>
    </row>
    <row r="409" s="2" customFormat="1" ht="14.25" spans="1:32">
      <c r="A409" s="18">
        <v>559</v>
      </c>
      <c r="B409" s="19" t="str">
        <f>VLOOKUP($K409,[1]房源明细!$B:$P,5,FALSE)</f>
        <v>张自才</v>
      </c>
      <c r="C409" s="19" t="s">
        <v>246</v>
      </c>
      <c r="D409" s="19">
        <f>VLOOKUP($K409,[1]房源明细!$B:$P,11,FALSE)</f>
        <v>1</v>
      </c>
      <c r="E409" s="19">
        <f>VLOOKUP($K409,[1]房源明细!$B:$P,12,FALSE)</f>
        <v>0</v>
      </c>
      <c r="F409" s="19">
        <f>VLOOKUP($K409,[1]房源明细!$B:$P,13,FALSE)</f>
        <v>0</v>
      </c>
      <c r="G409" s="19">
        <f>VLOOKUP($K409,[1]房源明细!$B:$P,14,FALSE)</f>
        <v>1</v>
      </c>
      <c r="H409" s="19">
        <f>VLOOKUP($K409,[1]房源明细!$B:$P,15,FALSE)</f>
        <v>0</v>
      </c>
      <c r="I409" s="28">
        <f>VLOOKUP($K409,[1]房源明细!$B:$P,3,FALSE)</f>
        <v>43019</v>
      </c>
      <c r="J409" s="19"/>
      <c r="K409" s="29" t="s">
        <v>751</v>
      </c>
      <c r="L409" s="19">
        <f>VLOOKUP($K409,[1]房源明细!$B:$P,2,FALSE)</f>
        <v>47.33</v>
      </c>
      <c r="M409" s="19"/>
      <c r="N409" s="19">
        <f t="shared" ref="N409:Q409" si="865">E409*16</f>
        <v>0</v>
      </c>
      <c r="O409" s="19">
        <f t="shared" si="865"/>
        <v>0</v>
      </c>
      <c r="P409" s="19">
        <f t="shared" si="865"/>
        <v>16</v>
      </c>
      <c r="Q409" s="19">
        <f t="shared" si="865"/>
        <v>0</v>
      </c>
      <c r="R409" s="19">
        <f>[1]房源明细!J564</f>
        <v>4.57</v>
      </c>
      <c r="S409" s="19">
        <f t="shared" ref="S409:V409" si="866">IF($L409&gt;N409,N409,$L409)</f>
        <v>0</v>
      </c>
      <c r="T409" s="19">
        <f t="shared" si="866"/>
        <v>0</v>
      </c>
      <c r="U409" s="19">
        <f t="shared" si="866"/>
        <v>16</v>
      </c>
      <c r="V409" s="19">
        <f t="shared" si="866"/>
        <v>0</v>
      </c>
      <c r="W409" s="19">
        <f>VLOOKUP($K409,[1]房源明细!$B:$P,10,FALSE)</f>
        <v>185</v>
      </c>
      <c r="X409" s="19">
        <f>IF(DATEDIF(I409,$X$2,"m")&gt;12,12,DATEDIF(I409,$X$2,"m"))</f>
        <v>12</v>
      </c>
      <c r="Y409" s="19">
        <f t="shared" si="822"/>
        <v>2220</v>
      </c>
      <c r="Z409" s="35">
        <f t="shared" si="823"/>
        <v>0</v>
      </c>
      <c r="AA409" s="35">
        <f t="shared" si="824"/>
        <v>0</v>
      </c>
      <c r="AB409" s="36">
        <f t="shared" si="825"/>
        <v>21.936</v>
      </c>
      <c r="AC409" s="35">
        <f t="shared" si="826"/>
        <v>0</v>
      </c>
      <c r="AD409" s="35">
        <f t="shared" si="827"/>
        <v>21.93</v>
      </c>
      <c r="AE409" s="19">
        <f t="shared" si="828"/>
        <v>12</v>
      </c>
      <c r="AF409" s="37">
        <f t="shared" si="807"/>
        <v>263</v>
      </c>
    </row>
    <row r="410" s="2" customFormat="1" ht="30" customHeight="1" spans="1:32">
      <c r="A410" s="38">
        <v>561</v>
      </c>
      <c r="B410" s="19" t="str">
        <f>VLOOKUP($K410,[1]房源明细!$B:$P,5,FALSE)</f>
        <v>张巧云</v>
      </c>
      <c r="C410" s="19" t="s">
        <v>522</v>
      </c>
      <c r="D410" s="19">
        <f>VLOOKUP($K410,[1]房源明细!$B:$P,11,FALSE)</f>
        <v>1</v>
      </c>
      <c r="E410" s="19">
        <f>VLOOKUP($K410,[1]房源明细!$B:$P,12,FALSE)</f>
        <v>0</v>
      </c>
      <c r="F410" s="19">
        <f>VLOOKUP($K410,[1]房源明细!$B:$P,13,FALSE)</f>
        <v>0</v>
      </c>
      <c r="G410" s="19">
        <f>VLOOKUP($K410,[1]房源明细!$B:$P,14,FALSE)</f>
        <v>1</v>
      </c>
      <c r="H410" s="19">
        <f>VLOOKUP($K410,[1]房源明细!$B:$P,15,FALSE)</f>
        <v>0</v>
      </c>
      <c r="I410" s="28">
        <f>VLOOKUP($K410,[1]房源明细!$B:$P,3,FALSE)</f>
        <v>43028</v>
      </c>
      <c r="J410" s="19"/>
      <c r="K410" s="29" t="s">
        <v>752</v>
      </c>
      <c r="L410" s="19">
        <f>VLOOKUP($K410,[1]房源明细!$B:$P,2,FALSE)</f>
        <v>52.4</v>
      </c>
      <c r="M410" s="19"/>
      <c r="N410" s="19">
        <f t="shared" ref="N410:Q410" si="867">E410*16</f>
        <v>0</v>
      </c>
      <c r="O410" s="19">
        <f t="shared" si="867"/>
        <v>0</v>
      </c>
      <c r="P410" s="19">
        <f t="shared" si="867"/>
        <v>16</v>
      </c>
      <c r="Q410" s="19">
        <f t="shared" si="867"/>
        <v>0</v>
      </c>
      <c r="R410" s="19">
        <f>[1]房源明细!J566</f>
        <v>4.57</v>
      </c>
      <c r="S410" s="19">
        <f t="shared" ref="S410:V410" si="868">IF($L410&gt;N410,N410,$L410)</f>
        <v>0</v>
      </c>
      <c r="T410" s="19">
        <f t="shared" si="868"/>
        <v>0</v>
      </c>
      <c r="U410" s="19">
        <f t="shared" si="868"/>
        <v>16</v>
      </c>
      <c r="V410" s="19">
        <f t="shared" si="868"/>
        <v>0</v>
      </c>
      <c r="W410" s="19">
        <f>VLOOKUP($K410,[1]房源明细!$B:$P,10,FALSE)</f>
        <v>205</v>
      </c>
      <c r="X410" s="19">
        <f>IF(DATEDIF(I410,$X$2,"m")&gt;12,12,DATEDIF(I410,$X$2,"m"))</f>
        <v>12</v>
      </c>
      <c r="Y410" s="19">
        <f t="shared" si="822"/>
        <v>2460</v>
      </c>
      <c r="Z410" s="35">
        <f t="shared" si="823"/>
        <v>0</v>
      </c>
      <c r="AA410" s="35">
        <f t="shared" si="824"/>
        <v>0</v>
      </c>
      <c r="AB410" s="36">
        <f t="shared" si="825"/>
        <v>21.936</v>
      </c>
      <c r="AC410" s="35">
        <f t="shared" si="826"/>
        <v>0</v>
      </c>
      <c r="AD410" s="35">
        <f t="shared" si="827"/>
        <v>21.93</v>
      </c>
      <c r="AE410" s="19">
        <f t="shared" si="828"/>
        <v>12</v>
      </c>
      <c r="AF410" s="37">
        <f t="shared" si="807"/>
        <v>263</v>
      </c>
    </row>
    <row r="411" s="2" customFormat="1" ht="14.25" spans="1:32">
      <c r="A411" s="18">
        <v>562</v>
      </c>
      <c r="B411" s="19" t="str">
        <f>VLOOKUP($K411,[1]房源明细!$B:$P,5,FALSE)</f>
        <v>苏凤霞</v>
      </c>
      <c r="C411" s="19" t="s">
        <v>230</v>
      </c>
      <c r="D411" s="19">
        <f>VLOOKUP($K411,[1]房源明细!$B:$P,11,FALSE)</f>
        <v>1</v>
      </c>
      <c r="E411" s="19">
        <f>VLOOKUP($K411,[1]房源明细!$B:$P,12,FALSE)</f>
        <v>0</v>
      </c>
      <c r="F411" s="19">
        <f>VLOOKUP($K411,[1]房源明细!$B:$P,13,FALSE)</f>
        <v>0</v>
      </c>
      <c r="G411" s="19">
        <f>VLOOKUP($K411,[1]房源明细!$B:$P,14,FALSE)</f>
        <v>1</v>
      </c>
      <c r="H411" s="19">
        <f>VLOOKUP($K411,[1]房源明细!$B:$P,15,FALSE)</f>
        <v>0</v>
      </c>
      <c r="I411" s="28">
        <f>VLOOKUP($K411,[1]房源明细!$B:$P,3,FALSE)</f>
        <v>43102</v>
      </c>
      <c r="J411" s="19"/>
      <c r="K411" s="29" t="s">
        <v>753</v>
      </c>
      <c r="L411" s="19">
        <f>VLOOKUP($K411,[1]房源明细!$B:$P,2,FALSE)</f>
        <v>52.4</v>
      </c>
      <c r="M411" s="19"/>
      <c r="N411" s="19">
        <f t="shared" ref="N411:Q411" si="869">E411*16</f>
        <v>0</v>
      </c>
      <c r="O411" s="19">
        <f t="shared" si="869"/>
        <v>0</v>
      </c>
      <c r="P411" s="19">
        <f t="shared" si="869"/>
        <v>16</v>
      </c>
      <c r="Q411" s="19">
        <f t="shared" si="869"/>
        <v>0</v>
      </c>
      <c r="R411" s="19">
        <f>[1]房源明细!J567</f>
        <v>4.57</v>
      </c>
      <c r="S411" s="19">
        <f t="shared" ref="S411:V411" si="870">IF($L411&gt;N411,N411,$L411)</f>
        <v>0</v>
      </c>
      <c r="T411" s="19">
        <f t="shared" si="870"/>
        <v>0</v>
      </c>
      <c r="U411" s="19">
        <f t="shared" si="870"/>
        <v>16</v>
      </c>
      <c r="V411" s="19">
        <f t="shared" si="870"/>
        <v>0</v>
      </c>
      <c r="W411" s="19">
        <f>VLOOKUP($K411,[1]房源明细!$B:$P,10,FALSE)</f>
        <v>193</v>
      </c>
      <c r="X411" s="19">
        <f>IF(DATEDIF(I411,$X$2,"m")&gt;12,12,DATEDIF(I411,$X$2,"m"))</f>
        <v>12</v>
      </c>
      <c r="Y411" s="19">
        <f t="shared" si="822"/>
        <v>2316</v>
      </c>
      <c r="Z411" s="35">
        <f t="shared" si="823"/>
        <v>0</v>
      </c>
      <c r="AA411" s="35">
        <f t="shared" si="824"/>
        <v>0</v>
      </c>
      <c r="AB411" s="36">
        <f t="shared" si="825"/>
        <v>21.936</v>
      </c>
      <c r="AC411" s="35">
        <f t="shared" si="826"/>
        <v>0</v>
      </c>
      <c r="AD411" s="35">
        <f t="shared" si="827"/>
        <v>21.93</v>
      </c>
      <c r="AE411" s="19">
        <f t="shared" si="828"/>
        <v>12</v>
      </c>
      <c r="AF411" s="37">
        <f t="shared" si="807"/>
        <v>263</v>
      </c>
    </row>
    <row r="412" s="2" customFormat="1" ht="14.25" spans="1:32">
      <c r="A412" s="38">
        <v>563</v>
      </c>
      <c r="B412" s="19" t="str">
        <f>VLOOKUP($K412,[1]房源明细!$B:$P,5,FALSE)</f>
        <v>龚爱枝</v>
      </c>
      <c r="C412" s="19" t="s">
        <v>80</v>
      </c>
      <c r="D412" s="19">
        <f>VLOOKUP($K412,[1]房源明细!$B:$P,11,FALSE)</f>
        <v>1</v>
      </c>
      <c r="E412" s="19">
        <f>VLOOKUP($K412,[1]房源明细!$B:$P,12,FALSE)</f>
        <v>0</v>
      </c>
      <c r="F412" s="19">
        <f>VLOOKUP($K412,[1]房源明细!$B:$P,13,FALSE)</f>
        <v>0</v>
      </c>
      <c r="G412" s="19">
        <f>VLOOKUP($K412,[1]房源明细!$B:$P,14,FALSE)</f>
        <v>1</v>
      </c>
      <c r="H412" s="19">
        <f>VLOOKUP($K412,[1]房源明细!$B:$P,15,FALSE)</f>
        <v>0</v>
      </c>
      <c r="I412" s="28">
        <f>VLOOKUP($K412,[1]房源明细!$B:$P,3,FALSE)</f>
        <v>43373</v>
      </c>
      <c r="J412" s="19"/>
      <c r="K412" s="29" t="s">
        <v>754</v>
      </c>
      <c r="L412" s="19">
        <f>VLOOKUP($K412,[1]房源明细!$B:$P,2,FALSE)</f>
        <v>47.33</v>
      </c>
      <c r="M412" s="19"/>
      <c r="N412" s="19">
        <f t="shared" ref="N412:Q412" si="871">E412*16</f>
        <v>0</v>
      </c>
      <c r="O412" s="19">
        <f t="shared" si="871"/>
        <v>0</v>
      </c>
      <c r="P412" s="19">
        <f t="shared" si="871"/>
        <v>16</v>
      </c>
      <c r="Q412" s="19">
        <f t="shared" si="871"/>
        <v>0</v>
      </c>
      <c r="R412" s="19">
        <f>[1]房源明细!J568</f>
        <v>4.57</v>
      </c>
      <c r="S412" s="19">
        <f t="shared" ref="S412:V412" si="872">IF($L412&gt;N412,N412,$L412)</f>
        <v>0</v>
      </c>
      <c r="T412" s="19">
        <f t="shared" si="872"/>
        <v>0</v>
      </c>
      <c r="U412" s="19">
        <f t="shared" si="872"/>
        <v>16</v>
      </c>
      <c r="V412" s="19">
        <f t="shared" si="872"/>
        <v>0</v>
      </c>
      <c r="W412" s="19">
        <f>VLOOKUP($K412,[1]房源明细!$B:$P,10,FALSE)</f>
        <v>175</v>
      </c>
      <c r="X412" s="19">
        <f>IF(DATEDIF(I412,$X$2,"m")&gt;12,12,DATEDIF(I412,$X$2,"m"))</f>
        <v>12</v>
      </c>
      <c r="Y412" s="19">
        <f t="shared" si="822"/>
        <v>2100</v>
      </c>
      <c r="Z412" s="35">
        <f t="shared" si="823"/>
        <v>0</v>
      </c>
      <c r="AA412" s="35">
        <f t="shared" si="824"/>
        <v>0</v>
      </c>
      <c r="AB412" s="36">
        <f t="shared" si="825"/>
        <v>21.936</v>
      </c>
      <c r="AC412" s="35">
        <f t="shared" si="826"/>
        <v>0</v>
      </c>
      <c r="AD412" s="35">
        <f t="shared" si="827"/>
        <v>21.93</v>
      </c>
      <c r="AE412" s="19">
        <f t="shared" si="828"/>
        <v>12</v>
      </c>
      <c r="AF412" s="37">
        <f t="shared" si="807"/>
        <v>263</v>
      </c>
    </row>
    <row r="413" s="2" customFormat="1" ht="14.25" spans="1:32">
      <c r="A413" s="18">
        <v>564</v>
      </c>
      <c r="B413" s="19" t="str">
        <f>VLOOKUP($K413,[1]房源明细!$B:$P,5,FALSE)</f>
        <v>王臣</v>
      </c>
      <c r="C413" s="19" t="s">
        <v>755</v>
      </c>
      <c r="D413" s="19">
        <f>VLOOKUP($K413,[1]房源明细!$B:$P,11,FALSE)</f>
        <v>1</v>
      </c>
      <c r="E413" s="19">
        <f>VLOOKUP($K413,[1]房源明细!$B:$P,12,FALSE)</f>
        <v>0</v>
      </c>
      <c r="F413" s="19">
        <f>VLOOKUP($K413,[1]房源明细!$B:$P,13,FALSE)</f>
        <v>0</v>
      </c>
      <c r="G413" s="19">
        <f>VLOOKUP($K413,[1]房源明细!$B:$P,14,FALSE)</f>
        <v>1</v>
      </c>
      <c r="H413" s="19">
        <f>VLOOKUP($K413,[1]房源明细!$B:$P,15,FALSE)</f>
        <v>0</v>
      </c>
      <c r="I413" s="28">
        <f>VLOOKUP($K413,[1]房源明细!$B:$P,3,FALSE)</f>
        <v>43032</v>
      </c>
      <c r="J413" s="19"/>
      <c r="K413" s="29" t="s">
        <v>756</v>
      </c>
      <c r="L413" s="19">
        <f>VLOOKUP($K413,[1]房源明细!$B:$P,2,FALSE)</f>
        <v>47.33</v>
      </c>
      <c r="M413" s="19"/>
      <c r="N413" s="19">
        <f t="shared" ref="N413:Q413" si="873">E413*16</f>
        <v>0</v>
      </c>
      <c r="O413" s="19">
        <f t="shared" si="873"/>
        <v>0</v>
      </c>
      <c r="P413" s="19">
        <f t="shared" si="873"/>
        <v>16</v>
      </c>
      <c r="Q413" s="19">
        <f t="shared" si="873"/>
        <v>0</v>
      </c>
      <c r="R413" s="19">
        <f>[1]房源明细!J569</f>
        <v>4.57</v>
      </c>
      <c r="S413" s="19">
        <f t="shared" ref="S413:V413" si="874">IF($L413&gt;N413,N413,$L413)</f>
        <v>0</v>
      </c>
      <c r="T413" s="19">
        <f t="shared" si="874"/>
        <v>0</v>
      </c>
      <c r="U413" s="19">
        <f t="shared" si="874"/>
        <v>16</v>
      </c>
      <c r="V413" s="19">
        <f t="shared" si="874"/>
        <v>0</v>
      </c>
      <c r="W413" s="19">
        <f>VLOOKUP($K413,[1]房源明细!$B:$P,10,FALSE)</f>
        <v>175</v>
      </c>
      <c r="X413" s="19">
        <f>IF(DATEDIF(I413,$X$2,"m")&gt;12,12,DATEDIF(I413,$X$2,"m"))</f>
        <v>12</v>
      </c>
      <c r="Y413" s="19">
        <f t="shared" si="822"/>
        <v>2100</v>
      </c>
      <c r="Z413" s="35">
        <f t="shared" si="823"/>
        <v>0</v>
      </c>
      <c r="AA413" s="35">
        <f t="shared" si="824"/>
        <v>0</v>
      </c>
      <c r="AB413" s="36">
        <f t="shared" si="825"/>
        <v>21.936</v>
      </c>
      <c r="AC413" s="35">
        <f t="shared" si="826"/>
        <v>0</v>
      </c>
      <c r="AD413" s="35">
        <f t="shared" si="827"/>
        <v>21.93</v>
      </c>
      <c r="AE413" s="19">
        <f t="shared" si="828"/>
        <v>12</v>
      </c>
      <c r="AF413" s="37">
        <f t="shared" si="807"/>
        <v>263</v>
      </c>
    </row>
    <row r="414" s="2" customFormat="1" ht="14.25" spans="1:32">
      <c r="A414" s="18">
        <v>565</v>
      </c>
      <c r="B414" s="19" t="str">
        <f>VLOOKUP($K414,[1]房源明细!$B:$P,5,FALSE)</f>
        <v>郑双</v>
      </c>
      <c r="C414" s="19" t="s">
        <v>757</v>
      </c>
      <c r="D414" s="19">
        <f>VLOOKUP($K414,[1]房源明细!$B:$P,11,FALSE)</f>
        <v>1</v>
      </c>
      <c r="E414" s="19">
        <f>VLOOKUP($K414,[1]房源明细!$B:$P,12,FALSE)</f>
        <v>0</v>
      </c>
      <c r="F414" s="19">
        <f>VLOOKUP($K414,[1]房源明细!$B:$P,13,FALSE)</f>
        <v>0</v>
      </c>
      <c r="G414" s="19">
        <f>VLOOKUP($K414,[1]房源明细!$B:$P,14,FALSE)</f>
        <v>1</v>
      </c>
      <c r="H414" s="19">
        <f>VLOOKUP($K414,[1]房源明细!$B:$P,15,FALSE)</f>
        <v>0</v>
      </c>
      <c r="I414" s="28">
        <f>VLOOKUP($K414,[1]房源明细!$B:$P,3,FALSE)</f>
        <v>43031</v>
      </c>
      <c r="J414" s="19"/>
      <c r="K414" s="29" t="s">
        <v>758</v>
      </c>
      <c r="L414" s="19">
        <f>VLOOKUP($K414,[1]房源明细!$B:$P,2,FALSE)</f>
        <v>52.4</v>
      </c>
      <c r="M414" s="19"/>
      <c r="N414" s="19">
        <f t="shared" ref="N414:Q414" si="875">E414*16</f>
        <v>0</v>
      </c>
      <c r="O414" s="19">
        <f t="shared" si="875"/>
        <v>0</v>
      </c>
      <c r="P414" s="19">
        <f t="shared" si="875"/>
        <v>16</v>
      </c>
      <c r="Q414" s="19">
        <f t="shared" si="875"/>
        <v>0</v>
      </c>
      <c r="R414" s="19">
        <f>[1]房源明细!J570</f>
        <v>4.57</v>
      </c>
      <c r="S414" s="19">
        <f t="shared" ref="S414:V414" si="876">IF($L414&gt;N414,N414,$L414)</f>
        <v>0</v>
      </c>
      <c r="T414" s="19">
        <f t="shared" si="876"/>
        <v>0</v>
      </c>
      <c r="U414" s="19">
        <f t="shared" si="876"/>
        <v>16</v>
      </c>
      <c r="V414" s="19">
        <f t="shared" si="876"/>
        <v>0</v>
      </c>
      <c r="W414" s="19">
        <f>VLOOKUP($K414,[1]房源明细!$B:$P,10,FALSE)</f>
        <v>193</v>
      </c>
      <c r="X414" s="19">
        <f>IF(DATEDIF(I414,$X$2,"m")&gt;12,12,DATEDIF(I414,$X$2,"m"))</f>
        <v>12</v>
      </c>
      <c r="Y414" s="19">
        <f t="shared" si="822"/>
        <v>2316</v>
      </c>
      <c r="Z414" s="35">
        <f t="shared" si="823"/>
        <v>0</v>
      </c>
      <c r="AA414" s="35">
        <f t="shared" si="824"/>
        <v>0</v>
      </c>
      <c r="AB414" s="36">
        <f t="shared" si="825"/>
        <v>21.936</v>
      </c>
      <c r="AC414" s="35">
        <f t="shared" si="826"/>
        <v>0</v>
      </c>
      <c r="AD414" s="35">
        <f t="shared" si="827"/>
        <v>21.93</v>
      </c>
      <c r="AE414" s="19">
        <f t="shared" si="828"/>
        <v>12</v>
      </c>
      <c r="AF414" s="37">
        <f t="shared" si="807"/>
        <v>263</v>
      </c>
    </row>
    <row r="415" s="2" customFormat="1" ht="19" customHeight="1" spans="1:32">
      <c r="A415" s="18">
        <v>566</v>
      </c>
      <c r="B415" s="19" t="str">
        <f>VLOOKUP($K415,[1]房源明细!$B:$P,5,FALSE)</f>
        <v>姜金林</v>
      </c>
      <c r="C415" s="19" t="s">
        <v>759</v>
      </c>
      <c r="D415" s="19">
        <f>VLOOKUP($K415,[1]房源明细!$B:$P,11,FALSE)</f>
        <v>2</v>
      </c>
      <c r="E415" s="19">
        <f>VLOOKUP($K415,[1]房源明细!$B:$P,12,FALSE)</f>
        <v>0</v>
      </c>
      <c r="F415" s="19">
        <f>VLOOKUP($K415,[1]房源明细!$B:$P,13,FALSE)</f>
        <v>0</v>
      </c>
      <c r="G415" s="19">
        <f>VLOOKUP($K415,[1]房源明细!$B:$P,14,FALSE)</f>
        <v>2</v>
      </c>
      <c r="H415" s="19">
        <f>VLOOKUP($K415,[1]房源明细!$B:$P,15,FALSE)</f>
        <v>0</v>
      </c>
      <c r="I415" s="28">
        <f>VLOOKUP($K415,[1]房源明细!$B:$P,3,FALSE)</f>
        <v>43102</v>
      </c>
      <c r="J415" s="19"/>
      <c r="K415" s="29" t="s">
        <v>760</v>
      </c>
      <c r="L415" s="19">
        <f>VLOOKUP($K415,[1]房源明细!$B:$P,2,FALSE)</f>
        <v>52.93</v>
      </c>
      <c r="M415" s="19"/>
      <c r="N415" s="19">
        <f t="shared" ref="N415:Q415" si="877">E415*16</f>
        <v>0</v>
      </c>
      <c r="O415" s="19">
        <f t="shared" si="877"/>
        <v>0</v>
      </c>
      <c r="P415" s="19">
        <f t="shared" si="877"/>
        <v>32</v>
      </c>
      <c r="Q415" s="19">
        <f t="shared" si="877"/>
        <v>0</v>
      </c>
      <c r="R415" s="19">
        <f>[1]房源明细!J571</f>
        <v>4.57</v>
      </c>
      <c r="S415" s="19">
        <f t="shared" ref="S415:V415" si="878">IF($L415&gt;N415,N415,$L415)</f>
        <v>0</v>
      </c>
      <c r="T415" s="19">
        <f t="shared" si="878"/>
        <v>0</v>
      </c>
      <c r="U415" s="19">
        <f t="shared" si="878"/>
        <v>32</v>
      </c>
      <c r="V415" s="19">
        <f t="shared" si="878"/>
        <v>0</v>
      </c>
      <c r="W415" s="19">
        <f>VLOOKUP($K415,[1]房源明细!$B:$P,10,FALSE)</f>
        <v>201</v>
      </c>
      <c r="X415" s="19">
        <f>IF(DATEDIF(I415,$X$2,"m")&gt;12,12,DATEDIF(I415,$X$2,"m"))</f>
        <v>12</v>
      </c>
      <c r="Y415" s="19">
        <f t="shared" si="822"/>
        <v>2412</v>
      </c>
      <c r="Z415" s="35">
        <f t="shared" si="823"/>
        <v>0</v>
      </c>
      <c r="AA415" s="35">
        <f t="shared" si="824"/>
        <v>0</v>
      </c>
      <c r="AB415" s="36">
        <f t="shared" si="825"/>
        <v>43.872</v>
      </c>
      <c r="AC415" s="35">
        <f t="shared" si="826"/>
        <v>0</v>
      </c>
      <c r="AD415" s="35">
        <f t="shared" si="827"/>
        <v>43.87</v>
      </c>
      <c r="AE415" s="19">
        <f t="shared" si="828"/>
        <v>12</v>
      </c>
      <c r="AF415" s="37">
        <f t="shared" si="807"/>
        <v>526</v>
      </c>
    </row>
    <row r="416" s="2" customFormat="1" ht="30" customHeight="1" spans="1:32">
      <c r="A416" s="18">
        <v>567</v>
      </c>
      <c r="B416" s="19" t="str">
        <f>VLOOKUP($K416,[1]房源明细!$B:$P,5,FALSE)</f>
        <v>芦启国</v>
      </c>
      <c r="C416" s="19" t="s">
        <v>74</v>
      </c>
      <c r="D416" s="19">
        <f>VLOOKUP($K416,[1]房源明细!$B:$P,11,FALSE)</f>
        <v>1</v>
      </c>
      <c r="E416" s="19">
        <f>VLOOKUP($K416,[1]房源明细!$B:$P,12,FALSE)</f>
        <v>0</v>
      </c>
      <c r="F416" s="19">
        <f>VLOOKUP($K416,[1]房源明细!$B:$P,13,FALSE)</f>
        <v>0</v>
      </c>
      <c r="G416" s="19">
        <f>VLOOKUP($K416,[1]房源明细!$B:$P,14,FALSE)</f>
        <v>1</v>
      </c>
      <c r="H416" s="19">
        <f>VLOOKUP($K416,[1]房源明细!$B:$P,15,FALSE)</f>
        <v>0</v>
      </c>
      <c r="I416" s="28">
        <f>VLOOKUP($K416,[1]房源明细!$B:$P,3,FALSE)</f>
        <v>43003</v>
      </c>
      <c r="J416" s="19"/>
      <c r="K416" s="29" t="s">
        <v>761</v>
      </c>
      <c r="L416" s="19">
        <f>VLOOKUP($K416,[1]房源明细!$B:$P,2,FALSE)</f>
        <v>48.51</v>
      </c>
      <c r="M416" s="19"/>
      <c r="N416" s="19">
        <f t="shared" ref="N416:Q416" si="879">E416*16</f>
        <v>0</v>
      </c>
      <c r="O416" s="19">
        <f t="shared" si="879"/>
        <v>0</v>
      </c>
      <c r="P416" s="19">
        <f t="shared" si="879"/>
        <v>16</v>
      </c>
      <c r="Q416" s="19">
        <f t="shared" si="879"/>
        <v>0</v>
      </c>
      <c r="R416" s="19">
        <f>[1]房源明细!J572</f>
        <v>4.57</v>
      </c>
      <c r="S416" s="19">
        <f t="shared" ref="S416:V416" si="880">IF($L416&gt;N416,N416,$L416)</f>
        <v>0</v>
      </c>
      <c r="T416" s="19">
        <f t="shared" si="880"/>
        <v>0</v>
      </c>
      <c r="U416" s="19">
        <f t="shared" si="880"/>
        <v>16</v>
      </c>
      <c r="V416" s="19">
        <f t="shared" si="880"/>
        <v>0</v>
      </c>
      <c r="W416" s="19">
        <f>VLOOKUP($K416,[1]房源明细!$B:$P,10,FALSE)</f>
        <v>184</v>
      </c>
      <c r="X416" s="19">
        <f>IF(DATEDIF(I416,$X$2,"m")&gt;12,12,DATEDIF(I416,$X$2,"m"))</f>
        <v>12</v>
      </c>
      <c r="Y416" s="19">
        <f t="shared" si="822"/>
        <v>2208</v>
      </c>
      <c r="Z416" s="35">
        <f t="shared" si="823"/>
        <v>0</v>
      </c>
      <c r="AA416" s="35">
        <f t="shared" si="824"/>
        <v>0</v>
      </c>
      <c r="AB416" s="36">
        <f t="shared" si="825"/>
        <v>21.936</v>
      </c>
      <c r="AC416" s="35">
        <f t="shared" si="826"/>
        <v>0</v>
      </c>
      <c r="AD416" s="35">
        <f t="shared" si="827"/>
        <v>21.93</v>
      </c>
      <c r="AE416" s="19">
        <f t="shared" si="828"/>
        <v>12</v>
      </c>
      <c r="AF416" s="37">
        <f t="shared" si="807"/>
        <v>263</v>
      </c>
    </row>
    <row r="417" s="2" customFormat="1" ht="23" customHeight="1" spans="1:32">
      <c r="A417" s="18">
        <v>568</v>
      </c>
      <c r="B417" s="19" t="str">
        <f>VLOOKUP($K417,[1]房源明细!$B:$P,5,FALSE)</f>
        <v>叶六林</v>
      </c>
      <c r="C417" s="19" t="s">
        <v>504</v>
      </c>
      <c r="D417" s="19">
        <f>VLOOKUP($K417,[1]房源明细!$B:$P,11,FALSE)</f>
        <v>1</v>
      </c>
      <c r="E417" s="19">
        <f>VLOOKUP($K417,[1]房源明细!$B:$P,12,FALSE)</f>
        <v>0</v>
      </c>
      <c r="F417" s="19">
        <f>VLOOKUP($K417,[1]房源明细!$B:$P,13,FALSE)</f>
        <v>0</v>
      </c>
      <c r="G417" s="19">
        <f>VLOOKUP($K417,[1]房源明细!$B:$P,14,FALSE)</f>
        <v>1</v>
      </c>
      <c r="H417" s="19">
        <f>VLOOKUP($K417,[1]房源明细!$B:$P,15,FALSE)</f>
        <v>0</v>
      </c>
      <c r="I417" s="28">
        <f>VLOOKUP($K417,[1]房源明细!$B:$P,3,FALSE)</f>
        <v>43104</v>
      </c>
      <c r="J417" s="19"/>
      <c r="K417" s="29" t="s">
        <v>762</v>
      </c>
      <c r="L417" s="19">
        <f>VLOOKUP($K417,[1]房源明细!$B:$P,2,FALSE)</f>
        <v>48.51</v>
      </c>
      <c r="M417" s="19"/>
      <c r="N417" s="19">
        <f t="shared" ref="N417:Q417" si="881">E417*16</f>
        <v>0</v>
      </c>
      <c r="O417" s="19">
        <f t="shared" si="881"/>
        <v>0</v>
      </c>
      <c r="P417" s="19">
        <f t="shared" si="881"/>
        <v>16</v>
      </c>
      <c r="Q417" s="19">
        <f t="shared" si="881"/>
        <v>0</v>
      </c>
      <c r="R417" s="19">
        <f>[1]房源明细!J573</f>
        <v>4.57</v>
      </c>
      <c r="S417" s="19">
        <f t="shared" ref="S417:V417" si="882">IF($L417&gt;N417,N417,$L417)</f>
        <v>0</v>
      </c>
      <c r="T417" s="19">
        <f t="shared" si="882"/>
        <v>0</v>
      </c>
      <c r="U417" s="19">
        <f t="shared" si="882"/>
        <v>16</v>
      </c>
      <c r="V417" s="19">
        <f t="shared" si="882"/>
        <v>0</v>
      </c>
      <c r="W417" s="19">
        <f>VLOOKUP($K417,[1]房源明细!$B:$P,10,FALSE)</f>
        <v>184</v>
      </c>
      <c r="X417" s="19">
        <f>IF(DATEDIF(I417,$X$2,"m")&gt;12,12,DATEDIF(I417,$X$2,"m"))</f>
        <v>12</v>
      </c>
      <c r="Y417" s="19">
        <f t="shared" si="822"/>
        <v>2208</v>
      </c>
      <c r="Z417" s="35">
        <f t="shared" si="823"/>
        <v>0</v>
      </c>
      <c r="AA417" s="35">
        <f t="shared" si="824"/>
        <v>0</v>
      </c>
      <c r="AB417" s="36">
        <f t="shared" si="825"/>
        <v>21.936</v>
      </c>
      <c r="AC417" s="35">
        <f t="shared" si="826"/>
        <v>0</v>
      </c>
      <c r="AD417" s="35">
        <f t="shared" si="827"/>
        <v>21.93</v>
      </c>
      <c r="AE417" s="19">
        <f t="shared" si="828"/>
        <v>12</v>
      </c>
      <c r="AF417" s="37">
        <f t="shared" si="807"/>
        <v>263</v>
      </c>
    </row>
    <row r="418" s="2" customFormat="1" ht="29" customHeight="1" spans="1:32">
      <c r="A418" s="18">
        <v>570</v>
      </c>
      <c r="B418" s="19" t="str">
        <f>VLOOKUP($K418,[1]房源明细!$B:$P,5,FALSE)</f>
        <v>张好转</v>
      </c>
      <c r="C418" s="19" t="s">
        <v>121</v>
      </c>
      <c r="D418" s="19">
        <f>VLOOKUP($K418,[1]房源明细!$B:$P,11,FALSE)</f>
        <v>1</v>
      </c>
      <c r="E418" s="19">
        <f>VLOOKUP($K418,[1]房源明细!$B:$P,12,FALSE)</f>
        <v>0</v>
      </c>
      <c r="F418" s="19">
        <f>VLOOKUP($K418,[1]房源明细!$B:$P,13,FALSE)</f>
        <v>0</v>
      </c>
      <c r="G418" s="19">
        <f>VLOOKUP($K418,[1]房源明细!$B:$P,14,FALSE)</f>
        <v>1</v>
      </c>
      <c r="H418" s="19">
        <f>VLOOKUP($K418,[1]房源明细!$B:$P,15,FALSE)</f>
        <v>0</v>
      </c>
      <c r="I418" s="28">
        <f>VLOOKUP($K418,[1]房源明细!$B:$P,3,FALSE)</f>
        <v>44354</v>
      </c>
      <c r="J418" s="19"/>
      <c r="K418" s="29" t="s">
        <v>763</v>
      </c>
      <c r="L418" s="19">
        <f>VLOOKUP($K418,[1]房源明细!$B:$P,2,FALSE)</f>
        <v>53.11</v>
      </c>
      <c r="M418" s="19"/>
      <c r="N418" s="19">
        <f t="shared" ref="N418:Q418" si="883">E418*16</f>
        <v>0</v>
      </c>
      <c r="O418" s="19">
        <f t="shared" si="883"/>
        <v>0</v>
      </c>
      <c r="P418" s="19">
        <f t="shared" si="883"/>
        <v>16</v>
      </c>
      <c r="Q418" s="19">
        <f t="shared" si="883"/>
        <v>0</v>
      </c>
      <c r="R418" s="19">
        <f>[1]房源明细!J575</f>
        <v>4.57</v>
      </c>
      <c r="S418" s="19">
        <f t="shared" ref="S418:V418" si="884">IF($L418&gt;N418,N418,$L418)</f>
        <v>0</v>
      </c>
      <c r="T418" s="19">
        <f t="shared" si="884"/>
        <v>0</v>
      </c>
      <c r="U418" s="19">
        <f t="shared" si="884"/>
        <v>16</v>
      </c>
      <c r="V418" s="19">
        <f t="shared" si="884"/>
        <v>0</v>
      </c>
      <c r="W418" s="19">
        <f>VLOOKUP($K418,[1]房源明细!$B:$P,10,FALSE)</f>
        <v>204</v>
      </c>
      <c r="X418" s="19">
        <f>IF(DATEDIF(I418,$X$2,"m")&gt;12,12,DATEDIF(I418,$X$2,"m"))</f>
        <v>12</v>
      </c>
      <c r="Y418" s="19">
        <f t="shared" si="822"/>
        <v>2448</v>
      </c>
      <c r="Z418" s="35">
        <f t="shared" si="823"/>
        <v>0</v>
      </c>
      <c r="AA418" s="35">
        <f t="shared" si="824"/>
        <v>0</v>
      </c>
      <c r="AB418" s="36">
        <f t="shared" si="825"/>
        <v>21.936</v>
      </c>
      <c r="AC418" s="35">
        <f t="shared" si="826"/>
        <v>0</v>
      </c>
      <c r="AD418" s="35">
        <f t="shared" si="827"/>
        <v>21.93</v>
      </c>
      <c r="AE418" s="19">
        <f t="shared" si="828"/>
        <v>12</v>
      </c>
      <c r="AF418" s="37">
        <f t="shared" si="807"/>
        <v>263</v>
      </c>
    </row>
    <row r="419" s="2" customFormat="1" ht="14.25" spans="1:32">
      <c r="A419" s="18">
        <v>571</v>
      </c>
      <c r="B419" s="19" t="str">
        <f>VLOOKUP($K419,[1]房源明细!$B:$P,5,FALSE)</f>
        <v>陈爱枝</v>
      </c>
      <c r="C419" s="19" t="s">
        <v>764</v>
      </c>
      <c r="D419" s="19">
        <f>VLOOKUP($K419,[1]房源明细!$B:$P,11,FALSE)</f>
        <v>1</v>
      </c>
      <c r="E419" s="19">
        <f>VLOOKUP($K419,[1]房源明细!$B:$P,12,FALSE)</f>
        <v>1</v>
      </c>
      <c r="F419" s="19">
        <f>VLOOKUP($K419,[1]房源明细!$B:$P,13,FALSE)</f>
        <v>0</v>
      </c>
      <c r="G419" s="19">
        <f>VLOOKUP($K419,[1]房源明细!$B:$P,14,FALSE)</f>
        <v>0</v>
      </c>
      <c r="H419" s="19">
        <f>VLOOKUP($K419,[1]房源明细!$B:$P,15,FALSE)</f>
        <v>0</v>
      </c>
      <c r="I419" s="28">
        <f>VLOOKUP($K419,[1]房源明细!$B:$P,3,FALSE)</f>
        <v>43000</v>
      </c>
      <c r="J419" s="19"/>
      <c r="K419" s="29" t="s">
        <v>765</v>
      </c>
      <c r="L419" s="19">
        <f>VLOOKUP($K419,[1]房源明细!$B:$P,2,FALSE)</f>
        <v>47.97</v>
      </c>
      <c r="M419" s="19"/>
      <c r="N419" s="19">
        <f t="shared" ref="N419:Q419" si="885">E419*16</f>
        <v>16</v>
      </c>
      <c r="O419" s="19">
        <f t="shared" si="885"/>
        <v>0</v>
      </c>
      <c r="P419" s="19">
        <f t="shared" si="885"/>
        <v>0</v>
      </c>
      <c r="Q419" s="19">
        <f t="shared" si="885"/>
        <v>0</v>
      </c>
      <c r="R419" s="19">
        <f>[1]房源明细!J576</f>
        <v>4.57</v>
      </c>
      <c r="S419" s="19">
        <f t="shared" ref="S419:V419" si="886">IF($L419&gt;N419,N419,$L419)</f>
        <v>16</v>
      </c>
      <c r="T419" s="19">
        <f t="shared" si="886"/>
        <v>0</v>
      </c>
      <c r="U419" s="19">
        <f t="shared" si="886"/>
        <v>0</v>
      </c>
      <c r="V419" s="19">
        <f t="shared" si="886"/>
        <v>0</v>
      </c>
      <c r="W419" s="19">
        <f>VLOOKUP($K419,[1]房源明细!$B:$P,10,FALSE)</f>
        <v>184</v>
      </c>
      <c r="X419" s="19">
        <f>IF(DATEDIF(I419,$X$2,"m")&gt;12,12,DATEDIF(I419,$X$2,"m"))</f>
        <v>12</v>
      </c>
      <c r="Y419" s="19">
        <f t="shared" si="822"/>
        <v>2208</v>
      </c>
      <c r="Z419" s="35">
        <f t="shared" si="823"/>
        <v>65.808</v>
      </c>
      <c r="AA419" s="35">
        <f t="shared" si="824"/>
        <v>0</v>
      </c>
      <c r="AB419" s="36">
        <f t="shared" si="825"/>
        <v>0</v>
      </c>
      <c r="AC419" s="35">
        <f t="shared" si="826"/>
        <v>0</v>
      </c>
      <c r="AD419" s="35">
        <f t="shared" si="827"/>
        <v>65.8</v>
      </c>
      <c r="AE419" s="19">
        <f t="shared" si="828"/>
        <v>12</v>
      </c>
      <c r="AF419" s="37">
        <f t="shared" si="807"/>
        <v>789</v>
      </c>
    </row>
    <row r="420" s="2" customFormat="1" ht="25" customHeight="1" spans="1:32">
      <c r="A420" s="18">
        <v>573</v>
      </c>
      <c r="B420" s="19" t="str">
        <f>VLOOKUP($K420,[1]房源明细!$B:$P,5,FALSE)</f>
        <v>王金晶</v>
      </c>
      <c r="C420" s="19" t="s">
        <v>766</v>
      </c>
      <c r="D420" s="19">
        <f>VLOOKUP($K420,[1]房源明细!$B:$P,11,FALSE)</f>
        <v>2</v>
      </c>
      <c r="E420" s="19">
        <f>VLOOKUP($K420,[1]房源明细!$B:$P,12,FALSE)</f>
        <v>0</v>
      </c>
      <c r="F420" s="19">
        <f>VLOOKUP($K420,[1]房源明细!$B:$P,13,FALSE)</f>
        <v>0</v>
      </c>
      <c r="G420" s="19">
        <f>VLOOKUP($K420,[1]房源明细!$B:$P,14,FALSE)</f>
        <v>2</v>
      </c>
      <c r="H420" s="19">
        <f>VLOOKUP($K420,[1]房源明细!$B:$P,15,FALSE)</f>
        <v>0</v>
      </c>
      <c r="I420" s="28">
        <f>VLOOKUP($K420,[1]房源明细!$B:$P,3,FALSE)</f>
        <v>43103</v>
      </c>
      <c r="J420" s="19"/>
      <c r="K420" s="29" t="s">
        <v>767</v>
      </c>
      <c r="L420" s="19">
        <f>VLOOKUP($K420,[1]房源明细!$B:$P,2,FALSE)</f>
        <v>53.11</v>
      </c>
      <c r="M420" s="19"/>
      <c r="N420" s="19">
        <f t="shared" ref="N420:Q420" si="887">E420*16</f>
        <v>0</v>
      </c>
      <c r="O420" s="19">
        <f t="shared" si="887"/>
        <v>0</v>
      </c>
      <c r="P420" s="19">
        <f t="shared" si="887"/>
        <v>32</v>
      </c>
      <c r="Q420" s="19">
        <f t="shared" si="887"/>
        <v>0</v>
      </c>
      <c r="R420" s="19">
        <f>[1]房源明细!J578</f>
        <v>4.57</v>
      </c>
      <c r="S420" s="19">
        <f t="shared" ref="S420:V420" si="888">IF($L420&gt;N420,N420,$L420)</f>
        <v>0</v>
      </c>
      <c r="T420" s="19">
        <f t="shared" si="888"/>
        <v>0</v>
      </c>
      <c r="U420" s="19">
        <f t="shared" si="888"/>
        <v>32</v>
      </c>
      <c r="V420" s="19">
        <f t="shared" si="888"/>
        <v>0</v>
      </c>
      <c r="W420" s="19">
        <f>VLOOKUP($K420,[1]房源明细!$B:$P,10,FALSE)</f>
        <v>204</v>
      </c>
      <c r="X420" s="19">
        <f>IF(DATEDIF(I420,$X$2,"m")&gt;12,12,DATEDIF(I420,$X$2,"m"))</f>
        <v>12</v>
      </c>
      <c r="Y420" s="19">
        <f t="shared" si="822"/>
        <v>2448</v>
      </c>
      <c r="Z420" s="35">
        <f t="shared" si="823"/>
        <v>0</v>
      </c>
      <c r="AA420" s="35">
        <f t="shared" si="824"/>
        <v>0</v>
      </c>
      <c r="AB420" s="36">
        <f t="shared" si="825"/>
        <v>43.872</v>
      </c>
      <c r="AC420" s="35">
        <f t="shared" si="826"/>
        <v>0</v>
      </c>
      <c r="AD420" s="35">
        <f t="shared" si="827"/>
        <v>43.87</v>
      </c>
      <c r="AE420" s="19">
        <f t="shared" si="828"/>
        <v>12</v>
      </c>
      <c r="AF420" s="37">
        <f t="shared" si="807"/>
        <v>526</v>
      </c>
    </row>
    <row r="421" s="2" customFormat="1" ht="27" customHeight="1" spans="1:32">
      <c r="A421" s="18">
        <v>574</v>
      </c>
      <c r="B421" s="19" t="str">
        <f>VLOOKUP($K421,[1]房源明细!$B:$P,5,FALSE)</f>
        <v>陶惠萍</v>
      </c>
      <c r="C421" s="19" t="s">
        <v>647</v>
      </c>
      <c r="D421" s="19">
        <f>VLOOKUP($K421,[1]房源明细!$B:$P,11,FALSE)</f>
        <v>1</v>
      </c>
      <c r="E421" s="19">
        <f>VLOOKUP($K421,[1]房源明细!$B:$P,12,FALSE)</f>
        <v>0</v>
      </c>
      <c r="F421" s="19">
        <f>VLOOKUP($K421,[1]房源明细!$B:$P,13,FALSE)</f>
        <v>0</v>
      </c>
      <c r="G421" s="19">
        <f>VLOOKUP($K421,[1]房源明细!$B:$P,14,FALSE)</f>
        <v>1</v>
      </c>
      <c r="H421" s="19">
        <f>VLOOKUP($K421,[1]房源明细!$B:$P,15,FALSE)</f>
        <v>0</v>
      </c>
      <c r="I421" s="28">
        <f>VLOOKUP($K421,[1]房源明细!$B:$P,3,FALSE)</f>
        <v>42982</v>
      </c>
      <c r="J421" s="19"/>
      <c r="K421" s="29" t="s">
        <v>768</v>
      </c>
      <c r="L421" s="19">
        <f>VLOOKUP($K421,[1]房源明细!$B:$P,2,FALSE)</f>
        <v>53.11</v>
      </c>
      <c r="M421" s="19"/>
      <c r="N421" s="19">
        <f t="shared" ref="N421:Q421" si="889">E421*16</f>
        <v>0</v>
      </c>
      <c r="O421" s="19">
        <f t="shared" si="889"/>
        <v>0</v>
      </c>
      <c r="P421" s="19">
        <f t="shared" si="889"/>
        <v>16</v>
      </c>
      <c r="Q421" s="19">
        <f t="shared" si="889"/>
        <v>0</v>
      </c>
      <c r="R421" s="19">
        <f>[1]房源明细!J579</f>
        <v>4.57</v>
      </c>
      <c r="S421" s="19">
        <f t="shared" ref="S421:V421" si="890">IF($L421&gt;N421,N421,$L421)</f>
        <v>0</v>
      </c>
      <c r="T421" s="19">
        <f t="shared" si="890"/>
        <v>0</v>
      </c>
      <c r="U421" s="19">
        <f t="shared" si="890"/>
        <v>16</v>
      </c>
      <c r="V421" s="19">
        <f t="shared" si="890"/>
        <v>0</v>
      </c>
      <c r="W421" s="19">
        <f>VLOOKUP($K421,[1]房源明细!$B:$P,10,FALSE)</f>
        <v>208</v>
      </c>
      <c r="X421" s="19">
        <f>IF(DATEDIF(I421,$X$2,"m")&gt;12,12,DATEDIF(I421,$X$2,"m"))</f>
        <v>12</v>
      </c>
      <c r="Y421" s="19">
        <f t="shared" si="822"/>
        <v>2496</v>
      </c>
      <c r="Z421" s="35">
        <f t="shared" si="823"/>
        <v>0</v>
      </c>
      <c r="AA421" s="35">
        <f t="shared" si="824"/>
        <v>0</v>
      </c>
      <c r="AB421" s="36">
        <f t="shared" si="825"/>
        <v>21.936</v>
      </c>
      <c r="AC421" s="35">
        <f t="shared" si="826"/>
        <v>0</v>
      </c>
      <c r="AD421" s="35">
        <f t="shared" si="827"/>
        <v>21.93</v>
      </c>
      <c r="AE421" s="19">
        <f t="shared" si="828"/>
        <v>12</v>
      </c>
      <c r="AF421" s="37">
        <f t="shared" si="807"/>
        <v>263</v>
      </c>
    </row>
    <row r="422" s="2" customFormat="1" ht="14.25" spans="1:32">
      <c r="A422" s="38">
        <v>575</v>
      </c>
      <c r="B422" s="19" t="str">
        <f>VLOOKUP($K422,[1]房源明细!$B:$P,5,FALSE)</f>
        <v>郭唐义</v>
      </c>
      <c r="C422" s="19" t="s">
        <v>769</v>
      </c>
      <c r="D422" s="19">
        <f>VLOOKUP($K422,[1]房源明细!$B:$P,11,FALSE)</f>
        <v>1</v>
      </c>
      <c r="E422" s="19">
        <f>VLOOKUP($K422,[1]房源明细!$B:$P,12,FALSE)</f>
        <v>1</v>
      </c>
      <c r="F422" s="19">
        <f>VLOOKUP($K422,[1]房源明细!$B:$P,13,FALSE)</f>
        <v>0</v>
      </c>
      <c r="G422" s="19">
        <f>VLOOKUP($K422,[1]房源明细!$B:$P,14,FALSE)</f>
        <v>0</v>
      </c>
      <c r="H422" s="19">
        <f>VLOOKUP($K422,[1]房源明细!$B:$P,15,FALSE)</f>
        <v>0</v>
      </c>
      <c r="I422" s="28">
        <f>VLOOKUP($K422,[1]房源明细!$B:$P,3,FALSE)</f>
        <v>43006</v>
      </c>
      <c r="J422" s="19"/>
      <c r="K422" s="29" t="s">
        <v>770</v>
      </c>
      <c r="L422" s="19">
        <f>VLOOKUP($K422,[1]房源明细!$B:$P,2,FALSE)</f>
        <v>47.97</v>
      </c>
      <c r="M422" s="19"/>
      <c r="N422" s="19">
        <f t="shared" ref="N422:Q422" si="891">E422*16</f>
        <v>16</v>
      </c>
      <c r="O422" s="19">
        <f t="shared" si="891"/>
        <v>0</v>
      </c>
      <c r="P422" s="19">
        <f t="shared" si="891"/>
        <v>0</v>
      </c>
      <c r="Q422" s="19">
        <f t="shared" si="891"/>
        <v>0</v>
      </c>
      <c r="R422" s="19">
        <f>[1]房源明细!J580</f>
        <v>4.57</v>
      </c>
      <c r="S422" s="19">
        <f t="shared" ref="S422:V422" si="892">IF($L422&gt;N422,N422,$L422)</f>
        <v>16</v>
      </c>
      <c r="T422" s="19">
        <f t="shared" si="892"/>
        <v>0</v>
      </c>
      <c r="U422" s="19">
        <f t="shared" si="892"/>
        <v>0</v>
      </c>
      <c r="V422" s="19">
        <f t="shared" si="892"/>
        <v>0</v>
      </c>
      <c r="W422" s="19">
        <f>VLOOKUP($K422,[1]房源明细!$B:$P,10,FALSE)</f>
        <v>188</v>
      </c>
      <c r="X422" s="19">
        <f>IF(DATEDIF(I422,$X$2,"m")&gt;12,12,DATEDIF(I422,$X$2,"m"))</f>
        <v>12</v>
      </c>
      <c r="Y422" s="19">
        <f t="shared" si="822"/>
        <v>2256</v>
      </c>
      <c r="Z422" s="35">
        <f t="shared" si="823"/>
        <v>65.808</v>
      </c>
      <c r="AA422" s="35">
        <f t="shared" si="824"/>
        <v>0</v>
      </c>
      <c r="AB422" s="36">
        <f t="shared" si="825"/>
        <v>0</v>
      </c>
      <c r="AC422" s="35">
        <f t="shared" si="826"/>
        <v>0</v>
      </c>
      <c r="AD422" s="35">
        <f t="shared" si="827"/>
        <v>65.8</v>
      </c>
      <c r="AE422" s="19">
        <f t="shared" si="828"/>
        <v>12</v>
      </c>
      <c r="AF422" s="37">
        <f t="shared" si="807"/>
        <v>789</v>
      </c>
    </row>
    <row r="423" s="2" customFormat="1" ht="31" customHeight="1" spans="1:32">
      <c r="A423" s="18">
        <v>576</v>
      </c>
      <c r="B423" s="19" t="str">
        <f>VLOOKUP($K423,[1]房源明细!$B:$P,5,FALSE)</f>
        <v>张建国</v>
      </c>
      <c r="C423" s="19" t="s">
        <v>215</v>
      </c>
      <c r="D423" s="19">
        <f>VLOOKUP($K423,[1]房源明细!$B:$P,11,FALSE)</f>
        <v>1</v>
      </c>
      <c r="E423" s="19">
        <f>VLOOKUP($K423,[1]房源明细!$B:$P,12,FALSE)</f>
        <v>0</v>
      </c>
      <c r="F423" s="19">
        <f>VLOOKUP($K423,[1]房源明细!$B:$P,13,FALSE)</f>
        <v>0</v>
      </c>
      <c r="G423" s="19">
        <f>VLOOKUP($K423,[1]房源明细!$B:$P,14,FALSE)</f>
        <v>1</v>
      </c>
      <c r="H423" s="19">
        <f>VLOOKUP($K423,[1]房源明细!$B:$P,15,FALSE)</f>
        <v>0</v>
      </c>
      <c r="I423" s="28">
        <f>VLOOKUP($K423,[1]房源明细!$B:$P,3,FALSE)</f>
        <v>43340</v>
      </c>
      <c r="J423" s="19"/>
      <c r="K423" s="29" t="s">
        <v>771</v>
      </c>
      <c r="L423" s="19">
        <f>VLOOKUP($K423,[1]房源明细!$B:$P,2,FALSE)</f>
        <v>47.97</v>
      </c>
      <c r="M423" s="19"/>
      <c r="N423" s="19">
        <f t="shared" ref="N423:Q423" si="893">E423*16</f>
        <v>0</v>
      </c>
      <c r="O423" s="19">
        <f t="shared" si="893"/>
        <v>0</v>
      </c>
      <c r="P423" s="19">
        <f t="shared" si="893"/>
        <v>16</v>
      </c>
      <c r="Q423" s="19">
        <f t="shared" si="893"/>
        <v>0</v>
      </c>
      <c r="R423" s="19">
        <f>[1]房源明细!J581</f>
        <v>4.57</v>
      </c>
      <c r="S423" s="19">
        <f t="shared" ref="S423:V423" si="894">IF($L423&gt;N423,N423,$L423)</f>
        <v>0</v>
      </c>
      <c r="T423" s="19">
        <f t="shared" si="894"/>
        <v>0</v>
      </c>
      <c r="U423" s="19">
        <f t="shared" si="894"/>
        <v>16</v>
      </c>
      <c r="V423" s="19">
        <f t="shared" si="894"/>
        <v>0</v>
      </c>
      <c r="W423" s="19">
        <f>VLOOKUP($K423,[1]房源明细!$B:$P,10,FALSE)</f>
        <v>188</v>
      </c>
      <c r="X423" s="19">
        <f>IF(DATEDIF(I423,$X$2,"m")&gt;12,12,DATEDIF(I423,$X$2,"m"))</f>
        <v>12</v>
      </c>
      <c r="Y423" s="19">
        <f t="shared" si="822"/>
        <v>2256</v>
      </c>
      <c r="Z423" s="35">
        <f t="shared" si="823"/>
        <v>0</v>
      </c>
      <c r="AA423" s="35">
        <f t="shared" si="824"/>
        <v>0</v>
      </c>
      <c r="AB423" s="36">
        <f t="shared" si="825"/>
        <v>21.936</v>
      </c>
      <c r="AC423" s="35">
        <f t="shared" si="826"/>
        <v>0</v>
      </c>
      <c r="AD423" s="35">
        <f t="shared" si="827"/>
        <v>21.93</v>
      </c>
      <c r="AE423" s="19">
        <f t="shared" si="828"/>
        <v>12</v>
      </c>
      <c r="AF423" s="37">
        <f t="shared" si="807"/>
        <v>263</v>
      </c>
    </row>
    <row r="424" s="2" customFormat="1" ht="33" customHeight="1" spans="1:32">
      <c r="A424" s="18">
        <v>577</v>
      </c>
      <c r="B424" s="19" t="str">
        <f>VLOOKUP($K424,[1]房源明细!$B:$P,5,FALSE)</f>
        <v>贾亮</v>
      </c>
      <c r="C424" s="19" t="s">
        <v>772</v>
      </c>
      <c r="D424" s="19">
        <f>VLOOKUP($K424,[1]房源明细!$B:$P,11,FALSE)</f>
        <v>2</v>
      </c>
      <c r="E424" s="19">
        <f>VLOOKUP($K424,[1]房源明细!$B:$P,12,FALSE)</f>
        <v>0</v>
      </c>
      <c r="F424" s="19">
        <f>VLOOKUP($K424,[1]房源明细!$B:$P,13,FALSE)</f>
        <v>0</v>
      </c>
      <c r="G424" s="19">
        <v>2</v>
      </c>
      <c r="H424" s="19">
        <f>VLOOKUP($K424,[1]房源明细!$B:$P,15,FALSE)</f>
        <v>0</v>
      </c>
      <c r="I424" s="28">
        <f>VLOOKUP($K424,[1]房源明细!$B:$P,3,FALSE)</f>
        <v>43028</v>
      </c>
      <c r="J424" s="19"/>
      <c r="K424" s="29" t="s">
        <v>773</v>
      </c>
      <c r="L424" s="19">
        <f>VLOOKUP($K424,[1]房源明细!$B:$P,2,FALSE)</f>
        <v>53.11</v>
      </c>
      <c r="M424" s="19"/>
      <c r="N424" s="19">
        <f t="shared" ref="N424:Q424" si="895">E424*16</f>
        <v>0</v>
      </c>
      <c r="O424" s="19">
        <f t="shared" si="895"/>
        <v>0</v>
      </c>
      <c r="P424" s="19">
        <f t="shared" si="895"/>
        <v>32</v>
      </c>
      <c r="Q424" s="19">
        <f t="shared" si="895"/>
        <v>0</v>
      </c>
      <c r="R424" s="19">
        <f>[1]房源明细!J582</f>
        <v>4.57</v>
      </c>
      <c r="S424" s="19">
        <f t="shared" ref="S424:V424" si="896">IF($L424&gt;N424,N424,$L424)</f>
        <v>0</v>
      </c>
      <c r="T424" s="19">
        <f t="shared" si="896"/>
        <v>0</v>
      </c>
      <c r="U424" s="19">
        <f t="shared" si="896"/>
        <v>32</v>
      </c>
      <c r="V424" s="19">
        <f t="shared" si="896"/>
        <v>0</v>
      </c>
      <c r="W424" s="19">
        <f>VLOOKUP($K424,[1]房源明细!$B:$P,10,FALSE)</f>
        <v>208</v>
      </c>
      <c r="X424" s="19">
        <f>IF(DATEDIF(I424,$X$2,"m")&gt;12,12,DATEDIF(I424,$X$2,"m"))</f>
        <v>12</v>
      </c>
      <c r="Y424" s="19">
        <f t="shared" si="822"/>
        <v>2496</v>
      </c>
      <c r="Z424" s="35">
        <f t="shared" si="823"/>
        <v>0</v>
      </c>
      <c r="AA424" s="35">
        <f t="shared" si="824"/>
        <v>0</v>
      </c>
      <c r="AB424" s="36">
        <f t="shared" si="825"/>
        <v>43.872</v>
      </c>
      <c r="AC424" s="35">
        <f t="shared" si="826"/>
        <v>0</v>
      </c>
      <c r="AD424" s="35">
        <f t="shared" si="827"/>
        <v>43.87</v>
      </c>
      <c r="AE424" s="19">
        <f t="shared" si="828"/>
        <v>12</v>
      </c>
      <c r="AF424" s="40">
        <f t="shared" si="807"/>
        <v>526</v>
      </c>
    </row>
    <row r="425" s="2" customFormat="1" ht="14.25" spans="1:32">
      <c r="A425" s="18">
        <v>578</v>
      </c>
      <c r="B425" s="19" t="str">
        <f>VLOOKUP($K425,[1]房源明细!$B:$P,5,FALSE)</f>
        <v>曾咏保</v>
      </c>
      <c r="C425" s="19" t="s">
        <v>774</v>
      </c>
      <c r="D425" s="19">
        <f>VLOOKUP($K425,[1]房源明细!$B:$P,11,FALSE)</f>
        <v>1</v>
      </c>
      <c r="E425" s="19">
        <f>VLOOKUP($K425,[1]房源明细!$B:$P,12,FALSE)</f>
        <v>1</v>
      </c>
      <c r="F425" s="19">
        <f>VLOOKUP($K425,[1]房源明细!$B:$P,13,FALSE)</f>
        <v>0</v>
      </c>
      <c r="G425" s="19">
        <f>VLOOKUP($K425,[1]房源明细!$B:$P,14,FALSE)</f>
        <v>0</v>
      </c>
      <c r="H425" s="19">
        <f>VLOOKUP($K425,[1]房源明细!$B:$P,15,FALSE)</f>
        <v>0</v>
      </c>
      <c r="I425" s="28">
        <f>VLOOKUP($K425,[1]房源明细!$B:$P,3,FALSE)</f>
        <v>43003</v>
      </c>
      <c r="J425" s="19"/>
      <c r="K425" s="29" t="s">
        <v>775</v>
      </c>
      <c r="L425" s="19">
        <f>VLOOKUP($K425,[1]房源明细!$B:$P,2,FALSE)</f>
        <v>53.11</v>
      </c>
      <c r="M425" s="19"/>
      <c r="N425" s="19">
        <f t="shared" ref="N425:Q425" si="897">E425*16</f>
        <v>16</v>
      </c>
      <c r="O425" s="19">
        <f t="shared" si="897"/>
        <v>0</v>
      </c>
      <c r="P425" s="19">
        <f t="shared" si="897"/>
        <v>0</v>
      </c>
      <c r="Q425" s="19">
        <f t="shared" si="897"/>
        <v>0</v>
      </c>
      <c r="R425" s="19">
        <f>[1]房源明细!J583</f>
        <v>4.57</v>
      </c>
      <c r="S425" s="19">
        <f t="shared" ref="S425:V425" si="898">IF($L425&gt;N425,N425,$L425)</f>
        <v>16</v>
      </c>
      <c r="T425" s="19">
        <f t="shared" si="898"/>
        <v>0</v>
      </c>
      <c r="U425" s="19">
        <f t="shared" si="898"/>
        <v>0</v>
      </c>
      <c r="V425" s="19">
        <f t="shared" si="898"/>
        <v>0</v>
      </c>
      <c r="W425" s="19">
        <f>VLOOKUP($K425,[1]房源明细!$B:$P,10,FALSE)</f>
        <v>208</v>
      </c>
      <c r="X425" s="19">
        <f>IF(DATEDIF(I425,$X$2,"m")&gt;12,12,DATEDIF(I425,$X$2,"m"))</f>
        <v>12</v>
      </c>
      <c r="Y425" s="19">
        <f t="shared" si="822"/>
        <v>2496</v>
      </c>
      <c r="Z425" s="35">
        <f t="shared" si="823"/>
        <v>65.808</v>
      </c>
      <c r="AA425" s="35">
        <f t="shared" si="824"/>
        <v>0</v>
      </c>
      <c r="AB425" s="36">
        <f t="shared" si="825"/>
        <v>0</v>
      </c>
      <c r="AC425" s="35">
        <f t="shared" si="826"/>
        <v>0</v>
      </c>
      <c r="AD425" s="35">
        <f t="shared" si="827"/>
        <v>65.8</v>
      </c>
      <c r="AE425" s="19">
        <f t="shared" si="828"/>
        <v>12</v>
      </c>
      <c r="AF425" s="37">
        <f t="shared" si="807"/>
        <v>789</v>
      </c>
    </row>
    <row r="426" s="2" customFormat="1" ht="30" customHeight="1" spans="1:32">
      <c r="A426" s="18">
        <v>579</v>
      </c>
      <c r="B426" s="19" t="str">
        <f>VLOOKUP($K426,[1]房源明细!$B:$P,5,FALSE)</f>
        <v>熊春生</v>
      </c>
      <c r="C426" s="19" t="s">
        <v>776</v>
      </c>
      <c r="D426" s="19">
        <f>VLOOKUP($K426,[1]房源明细!$B:$P,11,FALSE)</f>
        <v>2</v>
      </c>
      <c r="E426" s="19">
        <f>VLOOKUP($K426,[1]房源明细!$B:$P,12,FALSE)</f>
        <v>0</v>
      </c>
      <c r="F426" s="19">
        <f>VLOOKUP($K426,[1]房源明细!$B:$P,13,FALSE)</f>
        <v>0</v>
      </c>
      <c r="G426" s="19">
        <f>VLOOKUP($K426,[1]房源明细!$B:$P,14,FALSE)</f>
        <v>2</v>
      </c>
      <c r="H426" s="19">
        <f>VLOOKUP($K426,[1]房源明细!$B:$P,15,FALSE)</f>
        <v>0</v>
      </c>
      <c r="I426" s="28">
        <f>VLOOKUP($K426,[1]房源明细!$B:$P,3,FALSE)</f>
        <v>43122</v>
      </c>
      <c r="J426" s="19"/>
      <c r="K426" s="29" t="s">
        <v>777</v>
      </c>
      <c r="L426" s="19">
        <f>VLOOKUP($K426,[1]房源明细!$B:$P,2,FALSE)</f>
        <v>47.97</v>
      </c>
      <c r="M426" s="19"/>
      <c r="N426" s="19">
        <f t="shared" ref="N426:Q426" si="899">E426*16</f>
        <v>0</v>
      </c>
      <c r="O426" s="19">
        <f t="shared" si="899"/>
        <v>0</v>
      </c>
      <c r="P426" s="19">
        <f t="shared" si="899"/>
        <v>32</v>
      </c>
      <c r="Q426" s="19">
        <f t="shared" si="899"/>
        <v>0</v>
      </c>
      <c r="R426" s="19">
        <f>[1]房源明细!J584</f>
        <v>4.57</v>
      </c>
      <c r="S426" s="19">
        <f t="shared" ref="S426:V426" si="900">IF($L426&gt;N426,N426,$L426)</f>
        <v>0</v>
      </c>
      <c r="T426" s="19">
        <f t="shared" si="900"/>
        <v>0</v>
      </c>
      <c r="U426" s="19">
        <f t="shared" si="900"/>
        <v>32</v>
      </c>
      <c r="V426" s="19">
        <f t="shared" si="900"/>
        <v>0</v>
      </c>
      <c r="W426" s="19">
        <f>VLOOKUP($K426,[1]房源明细!$B:$P,10,FALSE)</f>
        <v>188</v>
      </c>
      <c r="X426" s="19">
        <f>IF(DATEDIF(I426,$X$2,"m")&gt;12,12,DATEDIF(I426,$X$2,"m"))</f>
        <v>12</v>
      </c>
      <c r="Y426" s="19">
        <f t="shared" si="822"/>
        <v>2256</v>
      </c>
      <c r="Z426" s="35">
        <f t="shared" si="823"/>
        <v>0</v>
      </c>
      <c r="AA426" s="35">
        <f t="shared" si="824"/>
        <v>0</v>
      </c>
      <c r="AB426" s="36">
        <f t="shared" si="825"/>
        <v>43.872</v>
      </c>
      <c r="AC426" s="35">
        <f t="shared" si="826"/>
        <v>0</v>
      </c>
      <c r="AD426" s="35">
        <f t="shared" si="827"/>
        <v>43.87</v>
      </c>
      <c r="AE426" s="19">
        <f t="shared" si="828"/>
        <v>12</v>
      </c>
      <c r="AF426" s="37">
        <f t="shared" si="807"/>
        <v>526</v>
      </c>
    </row>
    <row r="427" s="2" customFormat="1" ht="33" customHeight="1" spans="1:32">
      <c r="A427" s="18">
        <v>580</v>
      </c>
      <c r="B427" s="19" t="str">
        <f>VLOOKUP($K427,[1]房源明细!$B:$P,5,FALSE)</f>
        <v>伍海清</v>
      </c>
      <c r="C427" s="19" t="s">
        <v>617</v>
      </c>
      <c r="D427" s="19">
        <f>VLOOKUP($K427,[1]房源明细!$B:$P,11,FALSE)</f>
        <v>1</v>
      </c>
      <c r="E427" s="19">
        <f>VLOOKUP($K427,[1]房源明细!$B:$P,12,FALSE)</f>
        <v>0</v>
      </c>
      <c r="F427" s="19">
        <f>VLOOKUP($K427,[1]房源明细!$B:$P,13,FALSE)</f>
        <v>0</v>
      </c>
      <c r="G427" s="19">
        <f>VLOOKUP($K427,[1]房源明细!$B:$P,14,FALSE)</f>
        <v>1</v>
      </c>
      <c r="H427" s="19">
        <f>VLOOKUP($K427,[1]房源明细!$B:$P,15,FALSE)</f>
        <v>0</v>
      </c>
      <c r="I427" s="28">
        <f>VLOOKUP($K427,[1]房源明细!$B:$P,3,FALSE)</f>
        <v>43102</v>
      </c>
      <c r="J427" s="19"/>
      <c r="K427" s="29" t="s">
        <v>778</v>
      </c>
      <c r="L427" s="19">
        <f>VLOOKUP($K427,[1]房源明细!$B:$P,2,FALSE)</f>
        <v>47.97</v>
      </c>
      <c r="M427" s="19"/>
      <c r="N427" s="19">
        <f t="shared" ref="N427:Q427" si="901">E427*16</f>
        <v>0</v>
      </c>
      <c r="O427" s="19">
        <f t="shared" si="901"/>
        <v>0</v>
      </c>
      <c r="P427" s="19">
        <f t="shared" si="901"/>
        <v>16</v>
      </c>
      <c r="Q427" s="19">
        <f t="shared" si="901"/>
        <v>0</v>
      </c>
      <c r="R427" s="19">
        <f>[1]房源明细!J585</f>
        <v>4.57</v>
      </c>
      <c r="S427" s="19">
        <f t="shared" ref="S427:V427" si="902">IF($L427&gt;N427,N427,$L427)</f>
        <v>0</v>
      </c>
      <c r="T427" s="19">
        <f t="shared" si="902"/>
        <v>0</v>
      </c>
      <c r="U427" s="19">
        <f t="shared" si="902"/>
        <v>16</v>
      </c>
      <c r="V427" s="19">
        <f t="shared" si="902"/>
        <v>0</v>
      </c>
      <c r="W427" s="19">
        <f>VLOOKUP($K427,[1]房源明细!$B:$P,10,FALSE)</f>
        <v>188</v>
      </c>
      <c r="X427" s="19">
        <f>IF(DATEDIF(I427,$X$2,"m")&gt;12,12,DATEDIF(I427,$X$2,"m"))</f>
        <v>12</v>
      </c>
      <c r="Y427" s="19">
        <f t="shared" si="822"/>
        <v>2256</v>
      </c>
      <c r="Z427" s="35">
        <f t="shared" si="823"/>
        <v>0</v>
      </c>
      <c r="AA427" s="35">
        <f t="shared" si="824"/>
        <v>0</v>
      </c>
      <c r="AB427" s="36">
        <f t="shared" si="825"/>
        <v>21.936</v>
      </c>
      <c r="AC427" s="35">
        <f t="shared" si="826"/>
        <v>0</v>
      </c>
      <c r="AD427" s="35">
        <f t="shared" si="827"/>
        <v>21.93</v>
      </c>
      <c r="AE427" s="19">
        <f t="shared" si="828"/>
        <v>12</v>
      </c>
      <c r="AF427" s="37">
        <f t="shared" si="807"/>
        <v>263</v>
      </c>
    </row>
    <row r="428" s="2" customFormat="1" ht="31" customHeight="1" spans="1:32">
      <c r="A428" s="18">
        <v>581</v>
      </c>
      <c r="B428" s="19" t="str">
        <f>VLOOKUP($K428,[1]房源明细!$B:$P,5,FALSE)</f>
        <v>尹恒</v>
      </c>
      <c r="C428" s="19" t="s">
        <v>40</v>
      </c>
      <c r="D428" s="19">
        <f>VLOOKUP($K428,[1]房源明细!$B:$P,11,FALSE)</f>
        <v>1</v>
      </c>
      <c r="E428" s="19">
        <f>VLOOKUP($K428,[1]房源明细!$B:$P,12,FALSE)</f>
        <v>0</v>
      </c>
      <c r="F428" s="19">
        <f>VLOOKUP($K428,[1]房源明细!$B:$P,13,FALSE)</f>
        <v>0</v>
      </c>
      <c r="G428" s="19">
        <f>VLOOKUP($K428,[1]房源明细!$B:$P,14,FALSE)</f>
        <v>1</v>
      </c>
      <c r="H428" s="19">
        <f>VLOOKUP($K428,[1]房源明细!$B:$P,15,FALSE)</f>
        <v>0</v>
      </c>
      <c r="I428" s="28">
        <f>VLOOKUP($K428,[1]房源明细!$B:$P,3,FALSE)</f>
        <v>43103</v>
      </c>
      <c r="J428" s="19"/>
      <c r="K428" s="29" t="s">
        <v>779</v>
      </c>
      <c r="L428" s="19">
        <f>VLOOKUP($K428,[1]房源明细!$B:$P,2,FALSE)</f>
        <v>53.11</v>
      </c>
      <c r="M428" s="19"/>
      <c r="N428" s="19">
        <f t="shared" ref="N428:Q428" si="903">E428*16</f>
        <v>0</v>
      </c>
      <c r="O428" s="19">
        <f t="shared" si="903"/>
        <v>0</v>
      </c>
      <c r="P428" s="19">
        <f t="shared" si="903"/>
        <v>16</v>
      </c>
      <c r="Q428" s="19">
        <f t="shared" si="903"/>
        <v>0</v>
      </c>
      <c r="R428" s="19">
        <f>[1]房源明细!J586</f>
        <v>4.57</v>
      </c>
      <c r="S428" s="19">
        <f t="shared" ref="S428:V428" si="904">IF($L428&gt;N428,N428,$L428)</f>
        <v>0</v>
      </c>
      <c r="T428" s="19">
        <f t="shared" si="904"/>
        <v>0</v>
      </c>
      <c r="U428" s="19">
        <f t="shared" si="904"/>
        <v>16</v>
      </c>
      <c r="V428" s="19">
        <f t="shared" si="904"/>
        <v>0</v>
      </c>
      <c r="W428" s="19">
        <f>VLOOKUP($K428,[1]房源明细!$B:$P,10,FALSE)</f>
        <v>208</v>
      </c>
      <c r="X428" s="19">
        <f>IF(DATEDIF(I428,$X$2,"m")&gt;12,12,DATEDIF(I428,$X$2,"m"))</f>
        <v>12</v>
      </c>
      <c r="Y428" s="19">
        <f t="shared" si="822"/>
        <v>2496</v>
      </c>
      <c r="Z428" s="35">
        <f t="shared" si="823"/>
        <v>0</v>
      </c>
      <c r="AA428" s="35">
        <f t="shared" si="824"/>
        <v>0</v>
      </c>
      <c r="AB428" s="36">
        <f t="shared" si="825"/>
        <v>21.936</v>
      </c>
      <c r="AC428" s="35">
        <f t="shared" si="826"/>
        <v>0</v>
      </c>
      <c r="AD428" s="35">
        <f t="shared" si="827"/>
        <v>21.93</v>
      </c>
      <c r="AE428" s="19">
        <f t="shared" si="828"/>
        <v>12</v>
      </c>
      <c r="AF428" s="37">
        <f t="shared" si="807"/>
        <v>263</v>
      </c>
    </row>
    <row r="429" s="2" customFormat="1" ht="31" customHeight="1" spans="1:32">
      <c r="A429" s="18">
        <v>583</v>
      </c>
      <c r="B429" s="19" t="str">
        <f>VLOOKUP($K429,[1]房源明细!$B:$P,5,FALSE)</f>
        <v>刘天明</v>
      </c>
      <c r="C429" s="19" t="s">
        <v>74</v>
      </c>
      <c r="D429" s="19">
        <v>2</v>
      </c>
      <c r="E429" s="19">
        <f>VLOOKUP($K429,[1]房源明细!$B:$P,12,FALSE)</f>
        <v>0</v>
      </c>
      <c r="F429" s="19">
        <f>VLOOKUP($K429,[1]房源明细!$B:$P,13,FALSE)</f>
        <v>0</v>
      </c>
      <c r="G429" s="19">
        <v>2</v>
      </c>
      <c r="H429" s="19">
        <f>VLOOKUP($K429,[1]房源明细!$B:$P,15,FALSE)</f>
        <v>0</v>
      </c>
      <c r="I429" s="28">
        <f>VLOOKUP($K429,[1]房源明细!$B:$P,3,FALSE)</f>
        <v>43034</v>
      </c>
      <c r="J429" s="19"/>
      <c r="K429" s="29" t="s">
        <v>780</v>
      </c>
      <c r="L429" s="19">
        <f>VLOOKUP($K429,[1]房源明细!$B:$P,2,FALSE)</f>
        <v>47.97</v>
      </c>
      <c r="M429" s="19"/>
      <c r="N429" s="19">
        <f t="shared" ref="N429:Q429" si="905">E429*16</f>
        <v>0</v>
      </c>
      <c r="O429" s="19">
        <f t="shared" si="905"/>
        <v>0</v>
      </c>
      <c r="P429" s="19">
        <f t="shared" si="905"/>
        <v>32</v>
      </c>
      <c r="Q429" s="19">
        <f t="shared" si="905"/>
        <v>0</v>
      </c>
      <c r="R429" s="19">
        <f>[1]房源明细!J588</f>
        <v>4.57</v>
      </c>
      <c r="S429" s="19">
        <f t="shared" ref="S429:V429" si="906">IF($L429&gt;N429,N429,$L429)</f>
        <v>0</v>
      </c>
      <c r="T429" s="19">
        <f t="shared" si="906"/>
        <v>0</v>
      </c>
      <c r="U429" s="19">
        <f t="shared" si="906"/>
        <v>32</v>
      </c>
      <c r="V429" s="19">
        <f t="shared" si="906"/>
        <v>0</v>
      </c>
      <c r="W429" s="19">
        <f>VLOOKUP($K429,[1]房源明细!$B:$P,10,FALSE)</f>
        <v>188</v>
      </c>
      <c r="X429" s="19">
        <f>IF(DATEDIF(I429,$X$2,"m")&gt;12,12,DATEDIF(I429,$X$2,"m"))</f>
        <v>12</v>
      </c>
      <c r="Y429" s="19">
        <f t="shared" si="822"/>
        <v>2256</v>
      </c>
      <c r="Z429" s="35">
        <f t="shared" si="823"/>
        <v>0</v>
      </c>
      <c r="AA429" s="35">
        <f t="shared" si="824"/>
        <v>0</v>
      </c>
      <c r="AB429" s="36">
        <f t="shared" si="825"/>
        <v>43.872</v>
      </c>
      <c r="AC429" s="35">
        <f t="shared" si="826"/>
        <v>0</v>
      </c>
      <c r="AD429" s="35">
        <f t="shared" si="827"/>
        <v>43.87</v>
      </c>
      <c r="AE429" s="19">
        <f t="shared" si="828"/>
        <v>12</v>
      </c>
      <c r="AF429" s="37">
        <f t="shared" si="807"/>
        <v>526</v>
      </c>
    </row>
    <row r="430" s="2" customFormat="1" ht="38" customHeight="1" spans="1:32">
      <c r="A430" s="18">
        <v>585</v>
      </c>
      <c r="B430" s="19" t="str">
        <f>VLOOKUP($K430,[1]房源明细!$B:$P,5,FALSE)</f>
        <v>夏桂芳</v>
      </c>
      <c r="C430" s="19" t="s">
        <v>610</v>
      </c>
      <c r="D430" s="19">
        <f>VLOOKUP($K430,[1]房源明细!$B:$P,11,FALSE)</f>
        <v>1</v>
      </c>
      <c r="E430" s="19">
        <f>VLOOKUP($K430,[1]房源明细!$B:$P,12,FALSE)</f>
        <v>0</v>
      </c>
      <c r="F430" s="19">
        <f>VLOOKUP($K430,[1]房源明细!$B:$P,13,FALSE)</f>
        <v>0</v>
      </c>
      <c r="G430" s="19">
        <f>VLOOKUP($K430,[1]房源明细!$B:$P,14,FALSE)</f>
        <v>1</v>
      </c>
      <c r="H430" s="19">
        <f>VLOOKUP($K430,[1]房源明细!$B:$P,15,FALSE)</f>
        <v>0</v>
      </c>
      <c r="I430" s="28">
        <f>VLOOKUP($K430,[1]房源明细!$B:$P,3,FALSE)</f>
        <v>43104</v>
      </c>
      <c r="J430" s="19"/>
      <c r="K430" s="29" t="s">
        <v>781</v>
      </c>
      <c r="L430" s="19">
        <f>VLOOKUP($K430,[1]房源明细!$B:$P,2,FALSE)</f>
        <v>53.11</v>
      </c>
      <c r="M430" s="19"/>
      <c r="N430" s="19">
        <f t="shared" ref="N430:Q430" si="907">E430*16</f>
        <v>0</v>
      </c>
      <c r="O430" s="19">
        <f t="shared" si="907"/>
        <v>0</v>
      </c>
      <c r="P430" s="19">
        <f t="shared" si="907"/>
        <v>16</v>
      </c>
      <c r="Q430" s="19">
        <f t="shared" si="907"/>
        <v>0</v>
      </c>
      <c r="R430" s="19">
        <f>[1]房源明细!J590</f>
        <v>4.57</v>
      </c>
      <c r="S430" s="19">
        <f t="shared" ref="S430:V430" si="908">IF($L430&gt;N430,N430,$L430)</f>
        <v>0</v>
      </c>
      <c r="T430" s="19">
        <f t="shared" si="908"/>
        <v>0</v>
      </c>
      <c r="U430" s="19">
        <f t="shared" si="908"/>
        <v>16</v>
      </c>
      <c r="V430" s="19">
        <f t="shared" si="908"/>
        <v>0</v>
      </c>
      <c r="W430" s="19">
        <f>VLOOKUP($K430,[1]房源明细!$B:$P,10,FALSE)</f>
        <v>208</v>
      </c>
      <c r="X430" s="19">
        <f>IF(DATEDIF(I430,$X$2,"m")&gt;12,12,DATEDIF(I430,$X$2,"m"))</f>
        <v>12</v>
      </c>
      <c r="Y430" s="19">
        <f t="shared" si="822"/>
        <v>2496</v>
      </c>
      <c r="Z430" s="35">
        <f t="shared" si="823"/>
        <v>0</v>
      </c>
      <c r="AA430" s="35">
        <f t="shared" si="824"/>
        <v>0</v>
      </c>
      <c r="AB430" s="36">
        <f t="shared" si="825"/>
        <v>21.936</v>
      </c>
      <c r="AC430" s="35">
        <f t="shared" si="826"/>
        <v>0</v>
      </c>
      <c r="AD430" s="35">
        <f t="shared" si="827"/>
        <v>21.93</v>
      </c>
      <c r="AE430" s="19">
        <f t="shared" si="828"/>
        <v>12</v>
      </c>
      <c r="AF430" s="37">
        <f t="shared" si="807"/>
        <v>263</v>
      </c>
    </row>
    <row r="431" s="2" customFormat="1" ht="39" customHeight="1" spans="1:32">
      <c r="A431" s="18">
        <v>586</v>
      </c>
      <c r="B431" s="19" t="str">
        <f>VLOOKUP($K431,[1]房源明细!$B:$P,5,FALSE)</f>
        <v>万新民</v>
      </c>
      <c r="C431" s="19" t="s">
        <v>108</v>
      </c>
      <c r="D431" s="19">
        <f>VLOOKUP($K431,[1]房源明细!$B:$P,11,FALSE)</f>
        <v>1</v>
      </c>
      <c r="E431" s="19">
        <f>VLOOKUP($K431,[1]房源明细!$B:$P,12,FALSE)</f>
        <v>0</v>
      </c>
      <c r="F431" s="19">
        <f>VLOOKUP($K431,[1]房源明细!$B:$P,13,FALSE)</f>
        <v>0</v>
      </c>
      <c r="G431" s="19">
        <f>VLOOKUP($K431,[1]房源明细!$B:$P,14,FALSE)</f>
        <v>1</v>
      </c>
      <c r="H431" s="19">
        <f>VLOOKUP($K431,[1]房源明细!$B:$P,15,FALSE)</f>
        <v>0</v>
      </c>
      <c r="I431" s="28">
        <f>VLOOKUP($K431,[1]房源明细!$B:$P,3,FALSE)</f>
        <v>42983</v>
      </c>
      <c r="J431" s="19"/>
      <c r="K431" s="29" t="s">
        <v>782</v>
      </c>
      <c r="L431" s="19">
        <f>VLOOKUP($K431,[1]房源明细!$B:$P,2,FALSE)</f>
        <v>53.11</v>
      </c>
      <c r="M431" s="19"/>
      <c r="N431" s="19">
        <f t="shared" ref="N431:Q431" si="909">E431*16</f>
        <v>0</v>
      </c>
      <c r="O431" s="19">
        <f t="shared" si="909"/>
        <v>0</v>
      </c>
      <c r="P431" s="19">
        <f t="shared" si="909"/>
        <v>16</v>
      </c>
      <c r="Q431" s="19">
        <f t="shared" si="909"/>
        <v>0</v>
      </c>
      <c r="R431" s="19">
        <f>[1]房源明细!J591</f>
        <v>4.57</v>
      </c>
      <c r="S431" s="19">
        <f t="shared" ref="S431:V431" si="910">IF($L431&gt;N431,N431,$L431)</f>
        <v>0</v>
      </c>
      <c r="T431" s="19">
        <f t="shared" si="910"/>
        <v>0</v>
      </c>
      <c r="U431" s="19">
        <f t="shared" si="910"/>
        <v>16</v>
      </c>
      <c r="V431" s="19">
        <f t="shared" si="910"/>
        <v>0</v>
      </c>
      <c r="W431" s="19">
        <f>VLOOKUP($K431,[1]房源明细!$B:$P,10,FALSE)</f>
        <v>208</v>
      </c>
      <c r="X431" s="19">
        <f>IF(DATEDIF(I431,$X$2,"m")&gt;12,12,DATEDIF(I431,$X$2,"m"))</f>
        <v>12</v>
      </c>
      <c r="Y431" s="19">
        <f t="shared" si="822"/>
        <v>2496</v>
      </c>
      <c r="Z431" s="35">
        <f t="shared" si="823"/>
        <v>0</v>
      </c>
      <c r="AA431" s="35">
        <f t="shared" si="824"/>
        <v>0</v>
      </c>
      <c r="AB431" s="36">
        <f t="shared" si="825"/>
        <v>21.936</v>
      </c>
      <c r="AC431" s="35">
        <f t="shared" si="826"/>
        <v>0</v>
      </c>
      <c r="AD431" s="35">
        <f t="shared" si="827"/>
        <v>21.93</v>
      </c>
      <c r="AE431" s="19">
        <f t="shared" si="828"/>
        <v>12</v>
      </c>
      <c r="AF431" s="37">
        <f t="shared" si="807"/>
        <v>263</v>
      </c>
    </row>
    <row r="432" s="2" customFormat="1" ht="26" customHeight="1" spans="1:32">
      <c r="A432" s="18">
        <v>587</v>
      </c>
      <c r="B432" s="19" t="str">
        <f>VLOOKUP($K432,[1]房源明细!$B:$P,5,FALSE)</f>
        <v>黄太平</v>
      </c>
      <c r="C432" s="19" t="s">
        <v>433</v>
      </c>
      <c r="D432" s="19">
        <f>VLOOKUP($K432,[1]房源明细!$B:$P,11,FALSE)</f>
        <v>1</v>
      </c>
      <c r="E432" s="19">
        <f>VLOOKUP($K432,[1]房源明细!$B:$P,12,FALSE)</f>
        <v>1</v>
      </c>
      <c r="F432" s="19">
        <f>VLOOKUP($K432,[1]房源明细!$B:$P,13,FALSE)</f>
        <v>0</v>
      </c>
      <c r="G432" s="19">
        <f>VLOOKUP($K432,[1]房源明细!$B:$P,14,FALSE)</f>
        <v>0</v>
      </c>
      <c r="H432" s="19">
        <f>VLOOKUP($K432,[1]房源明细!$B:$P,15,FALSE)</f>
        <v>0</v>
      </c>
      <c r="I432" s="28">
        <f>VLOOKUP($K432,[1]房源明细!$B:$P,3,FALSE)</f>
        <v>43003</v>
      </c>
      <c r="J432" s="19"/>
      <c r="K432" s="29" t="s">
        <v>783</v>
      </c>
      <c r="L432" s="19">
        <f>VLOOKUP($K432,[1]房源明细!$B:$P,2,FALSE)</f>
        <v>47.97</v>
      </c>
      <c r="M432" s="19"/>
      <c r="N432" s="19">
        <f t="shared" ref="N432:Q432" si="911">E432*16</f>
        <v>16</v>
      </c>
      <c r="O432" s="19">
        <f t="shared" si="911"/>
        <v>0</v>
      </c>
      <c r="P432" s="19">
        <f t="shared" si="911"/>
        <v>0</v>
      </c>
      <c r="Q432" s="19">
        <f t="shared" si="911"/>
        <v>0</v>
      </c>
      <c r="R432" s="19">
        <f>[1]房源明细!J592</f>
        <v>4.57</v>
      </c>
      <c r="S432" s="19">
        <f t="shared" ref="S432:V432" si="912">IF($L432&gt;N432,N432,$L432)</f>
        <v>16</v>
      </c>
      <c r="T432" s="19">
        <f t="shared" si="912"/>
        <v>0</v>
      </c>
      <c r="U432" s="19">
        <f t="shared" si="912"/>
        <v>0</v>
      </c>
      <c r="V432" s="19">
        <f t="shared" si="912"/>
        <v>0</v>
      </c>
      <c r="W432" s="19">
        <f>VLOOKUP($K432,[1]房源明细!$B:$P,10,FALSE)</f>
        <v>188</v>
      </c>
      <c r="X432" s="19">
        <f>IF(DATEDIF(I432,$X$2,"m")&gt;12,12,DATEDIF(I432,$X$2,"m"))</f>
        <v>12</v>
      </c>
      <c r="Y432" s="19">
        <f t="shared" si="822"/>
        <v>2256</v>
      </c>
      <c r="Z432" s="35">
        <f t="shared" si="823"/>
        <v>65.808</v>
      </c>
      <c r="AA432" s="35">
        <f t="shared" si="824"/>
        <v>0</v>
      </c>
      <c r="AB432" s="36">
        <f t="shared" si="825"/>
        <v>0</v>
      </c>
      <c r="AC432" s="35">
        <f t="shared" si="826"/>
        <v>0</v>
      </c>
      <c r="AD432" s="35">
        <f t="shared" si="827"/>
        <v>65.8</v>
      </c>
      <c r="AE432" s="19">
        <f t="shared" si="828"/>
        <v>12</v>
      </c>
      <c r="AF432" s="37">
        <f t="shared" si="807"/>
        <v>789</v>
      </c>
    </row>
    <row r="433" s="2" customFormat="1" ht="35" customHeight="1" spans="1:32">
      <c r="A433" s="18">
        <v>588</v>
      </c>
      <c r="B433" s="19" t="str">
        <f>VLOOKUP($K433,[1]房源明细!$B:$P,5,FALSE)</f>
        <v>曹传珍</v>
      </c>
      <c r="C433" s="19" t="s">
        <v>784</v>
      </c>
      <c r="D433" s="19">
        <f>VLOOKUP($K433,[1]房源明细!$B:$P,11,FALSE)</f>
        <v>1</v>
      </c>
      <c r="E433" s="19">
        <f>VLOOKUP($K433,[1]房源明细!$B:$P,12,FALSE)</f>
        <v>0</v>
      </c>
      <c r="F433" s="19">
        <f>VLOOKUP($K433,[1]房源明细!$B:$P,13,FALSE)</f>
        <v>0</v>
      </c>
      <c r="G433" s="19">
        <f>VLOOKUP($K433,[1]房源明细!$B:$P,14,FALSE)</f>
        <v>1</v>
      </c>
      <c r="H433" s="19">
        <f>VLOOKUP($K433,[1]房源明细!$B:$P,15,FALSE)</f>
        <v>0</v>
      </c>
      <c r="I433" s="28">
        <f>VLOOKUP($K433,[1]房源明细!$B:$P,3,FALSE)</f>
        <v>43104</v>
      </c>
      <c r="J433" s="19"/>
      <c r="K433" s="29" t="s">
        <v>785</v>
      </c>
      <c r="L433" s="19">
        <f>VLOOKUP($K433,[1]房源明细!$B:$P,2,FALSE)</f>
        <v>47.97</v>
      </c>
      <c r="M433" s="19"/>
      <c r="N433" s="19">
        <f t="shared" ref="N433:Q433" si="913">E433*16</f>
        <v>0</v>
      </c>
      <c r="O433" s="19">
        <f t="shared" si="913"/>
        <v>0</v>
      </c>
      <c r="P433" s="19">
        <f t="shared" si="913"/>
        <v>16</v>
      </c>
      <c r="Q433" s="19">
        <f t="shared" si="913"/>
        <v>0</v>
      </c>
      <c r="R433" s="19">
        <f>[1]房源明细!J593</f>
        <v>4.57</v>
      </c>
      <c r="S433" s="19">
        <f t="shared" ref="S433:V433" si="914">IF($L433&gt;N433,N433,$L433)</f>
        <v>0</v>
      </c>
      <c r="T433" s="19">
        <f t="shared" si="914"/>
        <v>0</v>
      </c>
      <c r="U433" s="19">
        <f t="shared" si="914"/>
        <v>16</v>
      </c>
      <c r="V433" s="19">
        <f t="shared" si="914"/>
        <v>0</v>
      </c>
      <c r="W433" s="19">
        <f>VLOOKUP($K433,[1]房源明细!$B:$P,10,FALSE)</f>
        <v>188</v>
      </c>
      <c r="X433" s="19">
        <f>IF(DATEDIF(I433,$X$2,"m")&gt;12,12,DATEDIF(I433,$X$2,"m"))</f>
        <v>12</v>
      </c>
      <c r="Y433" s="19">
        <f t="shared" si="822"/>
        <v>2256</v>
      </c>
      <c r="Z433" s="35">
        <f t="shared" si="823"/>
        <v>0</v>
      </c>
      <c r="AA433" s="35">
        <f t="shared" si="824"/>
        <v>0</v>
      </c>
      <c r="AB433" s="36">
        <f t="shared" si="825"/>
        <v>21.936</v>
      </c>
      <c r="AC433" s="35">
        <f t="shared" si="826"/>
        <v>0</v>
      </c>
      <c r="AD433" s="35">
        <f t="shared" si="827"/>
        <v>21.93</v>
      </c>
      <c r="AE433" s="19">
        <f t="shared" si="828"/>
        <v>12</v>
      </c>
      <c r="AF433" s="37">
        <f t="shared" si="807"/>
        <v>263</v>
      </c>
    </row>
    <row r="434" s="2" customFormat="1" ht="14.25" spans="1:32">
      <c r="A434" s="18">
        <v>589</v>
      </c>
      <c r="B434" s="19" t="str">
        <f>VLOOKUP($K434,[1]房源明细!$B:$P,5,FALSE)</f>
        <v>乔凤兰</v>
      </c>
      <c r="C434" s="19" t="s">
        <v>786</v>
      </c>
      <c r="D434" s="19">
        <f>VLOOKUP($K434,[1]房源明细!$B:$P,11,FALSE)</f>
        <v>1</v>
      </c>
      <c r="E434" s="19">
        <f>VLOOKUP($K434,[1]房源明细!$B:$P,12,FALSE)</f>
        <v>0</v>
      </c>
      <c r="F434" s="19">
        <f>VLOOKUP($K434,[1]房源明细!$B:$P,13,FALSE)</f>
        <v>0</v>
      </c>
      <c r="G434" s="19">
        <f>VLOOKUP($K434,[1]房源明细!$B:$P,14,FALSE)</f>
        <v>1</v>
      </c>
      <c r="H434" s="19">
        <f>VLOOKUP($K434,[1]房源明细!$B:$P,15,FALSE)</f>
        <v>0</v>
      </c>
      <c r="I434" s="28">
        <f>VLOOKUP($K434,[1]房源明细!$B:$P,3,FALSE)</f>
        <v>43104</v>
      </c>
      <c r="J434" s="19"/>
      <c r="K434" s="29" t="s">
        <v>787</v>
      </c>
      <c r="L434" s="19">
        <f>VLOOKUP($K434,[1]房源明细!$B:$P,2,FALSE)</f>
        <v>53.11</v>
      </c>
      <c r="M434" s="19"/>
      <c r="N434" s="19">
        <f t="shared" ref="N434:Q434" si="915">E434*16</f>
        <v>0</v>
      </c>
      <c r="O434" s="19">
        <f t="shared" si="915"/>
        <v>0</v>
      </c>
      <c r="P434" s="19">
        <f t="shared" si="915"/>
        <v>16</v>
      </c>
      <c r="Q434" s="19">
        <f t="shared" si="915"/>
        <v>0</v>
      </c>
      <c r="R434" s="19">
        <f>[1]房源明细!J594</f>
        <v>4.57</v>
      </c>
      <c r="S434" s="19">
        <f t="shared" ref="S434:V434" si="916">IF($L434&gt;N434,N434,$L434)</f>
        <v>0</v>
      </c>
      <c r="T434" s="19">
        <f t="shared" si="916"/>
        <v>0</v>
      </c>
      <c r="U434" s="19">
        <f t="shared" si="916"/>
        <v>16</v>
      </c>
      <c r="V434" s="19">
        <f t="shared" si="916"/>
        <v>0</v>
      </c>
      <c r="W434" s="19">
        <f>VLOOKUP($K434,[1]房源明细!$B:$P,10,FALSE)</f>
        <v>208</v>
      </c>
      <c r="X434" s="19">
        <f>IF(DATEDIF(I434,$X$2,"m")&gt;12,12,DATEDIF(I434,$X$2,"m"))</f>
        <v>12</v>
      </c>
      <c r="Y434" s="19">
        <f t="shared" si="822"/>
        <v>2496</v>
      </c>
      <c r="Z434" s="35">
        <f t="shared" si="823"/>
        <v>0</v>
      </c>
      <c r="AA434" s="35">
        <f t="shared" si="824"/>
        <v>0</v>
      </c>
      <c r="AB434" s="36">
        <f t="shared" si="825"/>
        <v>21.936</v>
      </c>
      <c r="AC434" s="35">
        <f t="shared" si="826"/>
        <v>0</v>
      </c>
      <c r="AD434" s="35">
        <f t="shared" si="827"/>
        <v>21.93</v>
      </c>
      <c r="AE434" s="19">
        <f t="shared" si="828"/>
        <v>12</v>
      </c>
      <c r="AF434" s="37">
        <f t="shared" si="807"/>
        <v>263</v>
      </c>
    </row>
    <row r="435" s="2" customFormat="1" ht="14.25" spans="1:32">
      <c r="A435" s="18">
        <v>590</v>
      </c>
      <c r="B435" s="19" t="str">
        <f>VLOOKUP($K435,[1]房源明细!$B:$P,5,FALSE)</f>
        <v>李从年</v>
      </c>
      <c r="C435" s="19" t="s">
        <v>788</v>
      </c>
      <c r="D435" s="19">
        <f>VLOOKUP($K435,[1]房源明细!$B:$P,11,FALSE)</f>
        <v>1</v>
      </c>
      <c r="E435" s="19">
        <f>VLOOKUP($K435,[1]房源明细!$B:$P,12,FALSE)</f>
        <v>0</v>
      </c>
      <c r="F435" s="19">
        <f>VLOOKUP($K435,[1]房源明细!$B:$P,13,FALSE)</f>
        <v>0</v>
      </c>
      <c r="G435" s="19">
        <f>VLOOKUP($K435,[1]房源明细!$B:$P,14,FALSE)</f>
        <v>1</v>
      </c>
      <c r="H435" s="19">
        <f>VLOOKUP($K435,[1]房源明细!$B:$P,15,FALSE)</f>
        <v>0</v>
      </c>
      <c r="I435" s="28">
        <f>VLOOKUP($K435,[1]房源明细!$B:$P,3,FALSE)</f>
        <v>42983</v>
      </c>
      <c r="J435" s="19"/>
      <c r="K435" s="29" t="s">
        <v>789</v>
      </c>
      <c r="L435" s="19">
        <f>VLOOKUP($K435,[1]房源明细!$B:$P,2,FALSE)</f>
        <v>53.11</v>
      </c>
      <c r="M435" s="19"/>
      <c r="N435" s="19">
        <f t="shared" ref="N435:Q435" si="917">E435*16</f>
        <v>0</v>
      </c>
      <c r="O435" s="19">
        <f t="shared" si="917"/>
        <v>0</v>
      </c>
      <c r="P435" s="19">
        <f t="shared" si="917"/>
        <v>16</v>
      </c>
      <c r="Q435" s="19">
        <f t="shared" si="917"/>
        <v>0</v>
      </c>
      <c r="R435" s="19">
        <f>[1]房源明细!J595</f>
        <v>4.57</v>
      </c>
      <c r="S435" s="19">
        <f t="shared" ref="S435:V435" si="918">IF($L435&gt;N435,N435,$L435)</f>
        <v>0</v>
      </c>
      <c r="T435" s="19">
        <f t="shared" si="918"/>
        <v>0</v>
      </c>
      <c r="U435" s="19">
        <f t="shared" si="918"/>
        <v>16</v>
      </c>
      <c r="V435" s="19">
        <f t="shared" si="918"/>
        <v>0</v>
      </c>
      <c r="W435" s="19">
        <f>VLOOKUP($K435,[1]房源明细!$B:$P,10,FALSE)</f>
        <v>208</v>
      </c>
      <c r="X435" s="19">
        <f>IF(DATEDIF(I435,$X$2,"m")&gt;12,12,DATEDIF(I435,$X$2,"m"))</f>
        <v>12</v>
      </c>
      <c r="Y435" s="19">
        <f t="shared" si="822"/>
        <v>2496</v>
      </c>
      <c r="Z435" s="35">
        <f t="shared" si="823"/>
        <v>0</v>
      </c>
      <c r="AA435" s="35">
        <f t="shared" si="824"/>
        <v>0</v>
      </c>
      <c r="AB435" s="36">
        <f t="shared" si="825"/>
        <v>21.936</v>
      </c>
      <c r="AC435" s="35">
        <f t="shared" si="826"/>
        <v>0</v>
      </c>
      <c r="AD435" s="35">
        <f t="shared" si="827"/>
        <v>21.93</v>
      </c>
      <c r="AE435" s="19">
        <f t="shared" si="828"/>
        <v>12</v>
      </c>
      <c r="AF435" s="37">
        <f t="shared" si="807"/>
        <v>263</v>
      </c>
    </row>
    <row r="436" s="2" customFormat="1" ht="14.25" spans="1:32">
      <c r="A436" s="18">
        <v>591</v>
      </c>
      <c r="B436" s="19" t="str">
        <f>VLOOKUP($K436,[1]房源明细!$B:$P,5,FALSE)</f>
        <v>陆银仙</v>
      </c>
      <c r="C436" s="19" t="s">
        <v>790</v>
      </c>
      <c r="D436" s="19">
        <f>VLOOKUP($K436,[1]房源明细!$B:$P,11,FALSE)</f>
        <v>1</v>
      </c>
      <c r="E436" s="19">
        <f>VLOOKUP($K436,[1]房源明细!$B:$P,12,FALSE)</f>
        <v>0</v>
      </c>
      <c r="F436" s="19">
        <f>VLOOKUP($K436,[1]房源明细!$B:$P,13,FALSE)</f>
        <v>0</v>
      </c>
      <c r="G436" s="19">
        <f>VLOOKUP($K436,[1]房源明细!$B:$P,14,FALSE)</f>
        <v>1</v>
      </c>
      <c r="H436" s="19">
        <f>VLOOKUP($K436,[1]房源明细!$B:$P,15,FALSE)</f>
        <v>0</v>
      </c>
      <c r="I436" s="28">
        <f>VLOOKUP($K436,[1]房源明细!$B:$P,3,FALSE)</f>
        <v>44354</v>
      </c>
      <c r="J436" s="19"/>
      <c r="K436" s="29" t="s">
        <v>791</v>
      </c>
      <c r="L436" s="19">
        <f>VLOOKUP($K436,[1]房源明细!$B:$P,2,FALSE)</f>
        <v>47.97</v>
      </c>
      <c r="M436" s="19"/>
      <c r="N436" s="19">
        <f t="shared" ref="N436:Q436" si="919">E436*16</f>
        <v>0</v>
      </c>
      <c r="O436" s="19">
        <f t="shared" si="919"/>
        <v>0</v>
      </c>
      <c r="P436" s="19">
        <f t="shared" si="919"/>
        <v>16</v>
      </c>
      <c r="Q436" s="19">
        <f t="shared" si="919"/>
        <v>0</v>
      </c>
      <c r="R436" s="19">
        <f>[1]房源明细!J596</f>
        <v>4.57</v>
      </c>
      <c r="S436" s="19">
        <f t="shared" ref="S436:V436" si="920">IF($L436&gt;N436,N436,$L436)</f>
        <v>0</v>
      </c>
      <c r="T436" s="19">
        <f t="shared" si="920"/>
        <v>0</v>
      </c>
      <c r="U436" s="19">
        <f t="shared" si="920"/>
        <v>16</v>
      </c>
      <c r="V436" s="19">
        <f t="shared" si="920"/>
        <v>0</v>
      </c>
      <c r="W436" s="19">
        <f>VLOOKUP($K436,[1]房源明细!$B:$P,10,FALSE)</f>
        <v>188</v>
      </c>
      <c r="X436" s="19">
        <f>IF(DATEDIF(I436,$X$2,"m")&gt;12,12,DATEDIF(I436,$X$2,"m"))</f>
        <v>12</v>
      </c>
      <c r="Y436" s="19">
        <f t="shared" si="822"/>
        <v>2256</v>
      </c>
      <c r="Z436" s="35">
        <f t="shared" si="823"/>
        <v>0</v>
      </c>
      <c r="AA436" s="35">
        <f t="shared" si="824"/>
        <v>0</v>
      </c>
      <c r="AB436" s="36">
        <f t="shared" si="825"/>
        <v>21.936</v>
      </c>
      <c r="AC436" s="35">
        <f t="shared" si="826"/>
        <v>0</v>
      </c>
      <c r="AD436" s="35">
        <f t="shared" si="827"/>
        <v>21.93</v>
      </c>
      <c r="AE436" s="19">
        <f t="shared" si="828"/>
        <v>12</v>
      </c>
      <c r="AF436" s="37">
        <f t="shared" si="807"/>
        <v>263</v>
      </c>
    </row>
    <row r="437" s="2" customFormat="1" ht="14.25" spans="1:32">
      <c r="A437" s="18">
        <v>592</v>
      </c>
      <c r="B437" s="19" t="str">
        <f>VLOOKUP($K437,[1]房源明细!$B:$P,5,FALSE)</f>
        <v>黄水珍</v>
      </c>
      <c r="C437" s="19" t="s">
        <v>252</v>
      </c>
      <c r="D437" s="19">
        <f>VLOOKUP($K437,[1]房源明细!$B:$P,11,FALSE)</f>
        <v>1</v>
      </c>
      <c r="E437" s="19">
        <f>VLOOKUP($K437,[1]房源明细!$B:$P,12,FALSE)</f>
        <v>0</v>
      </c>
      <c r="F437" s="19">
        <f>VLOOKUP($K437,[1]房源明细!$B:$P,13,FALSE)</f>
        <v>0</v>
      </c>
      <c r="G437" s="19">
        <f>VLOOKUP($K437,[1]房源明细!$B:$P,14,FALSE)</f>
        <v>1</v>
      </c>
      <c r="H437" s="19">
        <f>VLOOKUP($K437,[1]房源明细!$B:$P,15,FALSE)</f>
        <v>0</v>
      </c>
      <c r="I437" s="28">
        <f>VLOOKUP($K437,[1]房源明细!$B:$P,3,FALSE)</f>
        <v>43103</v>
      </c>
      <c r="J437" s="19"/>
      <c r="K437" s="29" t="s">
        <v>792</v>
      </c>
      <c r="L437" s="19">
        <f>VLOOKUP($K437,[1]房源明细!$B:$P,2,FALSE)</f>
        <v>47.97</v>
      </c>
      <c r="M437" s="19"/>
      <c r="N437" s="19">
        <f t="shared" ref="N437:Q437" si="921">E437*16</f>
        <v>0</v>
      </c>
      <c r="O437" s="19">
        <f t="shared" si="921"/>
        <v>0</v>
      </c>
      <c r="P437" s="19">
        <f t="shared" si="921"/>
        <v>16</v>
      </c>
      <c r="Q437" s="19">
        <f t="shared" si="921"/>
        <v>0</v>
      </c>
      <c r="R437" s="19">
        <f>[1]房源明细!J597</f>
        <v>4.57</v>
      </c>
      <c r="S437" s="19">
        <f t="shared" ref="S437:V437" si="922">IF($L437&gt;N437,N437,$L437)</f>
        <v>0</v>
      </c>
      <c r="T437" s="19">
        <f t="shared" si="922"/>
        <v>0</v>
      </c>
      <c r="U437" s="19">
        <f t="shared" si="922"/>
        <v>16</v>
      </c>
      <c r="V437" s="19">
        <f t="shared" si="922"/>
        <v>0</v>
      </c>
      <c r="W437" s="19">
        <f>VLOOKUP($K437,[1]房源明细!$B:$P,10,FALSE)</f>
        <v>188</v>
      </c>
      <c r="X437" s="19">
        <f>IF(DATEDIF(I437,$X$2,"m")&gt;12,12,DATEDIF(I437,$X$2,"m"))</f>
        <v>12</v>
      </c>
      <c r="Y437" s="19">
        <f t="shared" si="822"/>
        <v>2256</v>
      </c>
      <c r="Z437" s="35">
        <f t="shared" si="823"/>
        <v>0</v>
      </c>
      <c r="AA437" s="35">
        <f t="shared" si="824"/>
        <v>0</v>
      </c>
      <c r="AB437" s="36">
        <f t="shared" si="825"/>
        <v>21.936</v>
      </c>
      <c r="AC437" s="35">
        <f t="shared" si="826"/>
        <v>0</v>
      </c>
      <c r="AD437" s="35">
        <f t="shared" si="827"/>
        <v>21.93</v>
      </c>
      <c r="AE437" s="19">
        <f t="shared" si="828"/>
        <v>12</v>
      </c>
      <c r="AF437" s="37">
        <f t="shared" si="807"/>
        <v>263</v>
      </c>
    </row>
    <row r="438" s="2" customFormat="1" ht="14.25" spans="1:32">
      <c r="A438" s="38">
        <v>593</v>
      </c>
      <c r="B438" s="19" t="str">
        <f>VLOOKUP($K438,[1]房源明细!$B:$P,5,FALSE)</f>
        <v>高佑喜</v>
      </c>
      <c r="C438" s="19" t="s">
        <v>793</v>
      </c>
      <c r="D438" s="19">
        <f>VLOOKUP($K438,[1]房源明细!$B:$P,11,FALSE)</f>
        <v>1</v>
      </c>
      <c r="E438" s="19">
        <f>VLOOKUP($K438,[1]房源明细!$B:$P,12,FALSE)</f>
        <v>0</v>
      </c>
      <c r="F438" s="19">
        <f>VLOOKUP($K438,[1]房源明细!$B:$P,13,FALSE)</f>
        <v>0</v>
      </c>
      <c r="G438" s="19">
        <f>VLOOKUP($K438,[1]房源明细!$B:$P,14,FALSE)</f>
        <v>1</v>
      </c>
      <c r="H438" s="19">
        <f>VLOOKUP($K438,[1]房源明细!$B:$P,15,FALSE)</f>
        <v>0</v>
      </c>
      <c r="I438" s="28">
        <f>VLOOKUP($K438,[1]房源明细!$B:$P,3,FALSE)</f>
        <v>43102</v>
      </c>
      <c r="J438" s="19"/>
      <c r="K438" s="29" t="s">
        <v>794</v>
      </c>
      <c r="L438" s="19">
        <f>VLOOKUP($K438,[1]房源明细!$B:$P,2,FALSE)</f>
        <v>53.11</v>
      </c>
      <c r="M438" s="19"/>
      <c r="N438" s="19">
        <f t="shared" ref="N438:Q438" si="923">E438*16</f>
        <v>0</v>
      </c>
      <c r="O438" s="19">
        <f t="shared" si="923"/>
        <v>0</v>
      </c>
      <c r="P438" s="19">
        <f t="shared" si="923"/>
        <v>16</v>
      </c>
      <c r="Q438" s="19">
        <f t="shared" si="923"/>
        <v>0</v>
      </c>
      <c r="R438" s="19">
        <f>[1]房源明细!J598</f>
        <v>4.57</v>
      </c>
      <c r="S438" s="19">
        <f t="shared" ref="S438:V438" si="924">IF($L438&gt;N438,N438,$L438)</f>
        <v>0</v>
      </c>
      <c r="T438" s="19">
        <f t="shared" si="924"/>
        <v>0</v>
      </c>
      <c r="U438" s="19">
        <f t="shared" si="924"/>
        <v>16</v>
      </c>
      <c r="V438" s="19">
        <f t="shared" si="924"/>
        <v>0</v>
      </c>
      <c r="W438" s="19">
        <f>VLOOKUP($K438,[1]房源明细!$B:$P,10,FALSE)</f>
        <v>208</v>
      </c>
      <c r="X438" s="19">
        <f>IF(DATEDIF(I438,$X$2,"m")&gt;12,12,DATEDIF(I438,$X$2,"m"))</f>
        <v>12</v>
      </c>
      <c r="Y438" s="19">
        <f t="shared" si="822"/>
        <v>2496</v>
      </c>
      <c r="Z438" s="35">
        <f t="shared" si="823"/>
        <v>0</v>
      </c>
      <c r="AA438" s="35">
        <f t="shared" si="824"/>
        <v>0</v>
      </c>
      <c r="AB438" s="36">
        <f t="shared" si="825"/>
        <v>21.936</v>
      </c>
      <c r="AC438" s="35">
        <f t="shared" si="826"/>
        <v>0</v>
      </c>
      <c r="AD438" s="35">
        <f t="shared" si="827"/>
        <v>21.93</v>
      </c>
      <c r="AE438" s="19">
        <f t="shared" si="828"/>
        <v>12</v>
      </c>
      <c r="AF438" s="37">
        <f t="shared" si="807"/>
        <v>263</v>
      </c>
    </row>
    <row r="439" s="2" customFormat="1" ht="14.25" spans="1:32">
      <c r="A439" s="38">
        <v>594</v>
      </c>
      <c r="B439" s="19" t="str">
        <f>VLOOKUP($K439,[1]房源明细!$B:$P,5,FALSE)</f>
        <v>熊汉华</v>
      </c>
      <c r="C439" s="19" t="s">
        <v>795</v>
      </c>
      <c r="D439" s="19">
        <f>VLOOKUP($K439,[1]房源明细!$B:$P,11,FALSE)</f>
        <v>1</v>
      </c>
      <c r="E439" s="19">
        <f>VLOOKUP($K439,[1]房源明细!$B:$P,12,FALSE)</f>
        <v>1</v>
      </c>
      <c r="F439" s="19">
        <f>VLOOKUP($K439,[1]房源明细!$B:$P,13,FALSE)</f>
        <v>0</v>
      </c>
      <c r="G439" s="19">
        <f>VLOOKUP($K439,[1]房源明细!$B:$P,14,FALSE)</f>
        <v>0</v>
      </c>
      <c r="H439" s="19">
        <f>VLOOKUP($K439,[1]房源明细!$B:$P,15,FALSE)</f>
        <v>0</v>
      </c>
      <c r="I439" s="28">
        <f>VLOOKUP($K439,[1]房源明细!$B:$P,3,FALSE)</f>
        <v>43000</v>
      </c>
      <c r="J439" s="19"/>
      <c r="K439" s="29" t="s">
        <v>796</v>
      </c>
      <c r="L439" s="19">
        <f>VLOOKUP($K439,[1]房源明细!$B:$P,2,FALSE)</f>
        <v>53.11</v>
      </c>
      <c r="M439" s="19"/>
      <c r="N439" s="19">
        <f t="shared" ref="N439:Q439" si="925">E439*16</f>
        <v>16</v>
      </c>
      <c r="O439" s="19">
        <f t="shared" si="925"/>
        <v>0</v>
      </c>
      <c r="P439" s="19">
        <f t="shared" si="925"/>
        <v>0</v>
      </c>
      <c r="Q439" s="19">
        <f t="shared" si="925"/>
        <v>0</v>
      </c>
      <c r="R439" s="19">
        <f>[1]房源明细!J599</f>
        <v>4.57</v>
      </c>
      <c r="S439" s="19">
        <f t="shared" ref="S439:V439" si="926">IF($L439&gt;N439,N439,$L439)</f>
        <v>16</v>
      </c>
      <c r="T439" s="19">
        <f t="shared" si="926"/>
        <v>0</v>
      </c>
      <c r="U439" s="19">
        <f t="shared" si="926"/>
        <v>0</v>
      </c>
      <c r="V439" s="19">
        <f t="shared" si="926"/>
        <v>0</v>
      </c>
      <c r="W439" s="19">
        <f>VLOOKUP($K439,[1]房源明细!$B:$P,10,FALSE)</f>
        <v>208</v>
      </c>
      <c r="X439" s="19">
        <f>IF(DATEDIF(I439,$X$2,"m")&gt;12,12,DATEDIF(I439,$X$2,"m"))</f>
        <v>12</v>
      </c>
      <c r="Y439" s="19">
        <f t="shared" si="822"/>
        <v>2496</v>
      </c>
      <c r="Z439" s="35">
        <f t="shared" si="823"/>
        <v>65.808</v>
      </c>
      <c r="AA439" s="35">
        <f t="shared" si="824"/>
        <v>0</v>
      </c>
      <c r="AB439" s="36">
        <f t="shared" si="825"/>
        <v>0</v>
      </c>
      <c r="AC439" s="35">
        <f t="shared" si="826"/>
        <v>0</v>
      </c>
      <c r="AD439" s="35">
        <f t="shared" si="827"/>
        <v>65.8</v>
      </c>
      <c r="AE439" s="19">
        <f t="shared" si="828"/>
        <v>12</v>
      </c>
      <c r="AF439" s="37">
        <f t="shared" si="807"/>
        <v>789</v>
      </c>
    </row>
    <row r="440" s="2" customFormat="1" ht="41" customHeight="1" spans="1:32">
      <c r="A440" s="18">
        <v>595</v>
      </c>
      <c r="B440" s="19" t="str">
        <f>VLOOKUP($K440,[1]房源明细!$B:$P,5,FALSE)</f>
        <v>石建华</v>
      </c>
      <c r="C440" s="19" t="s">
        <v>355</v>
      </c>
      <c r="D440" s="19">
        <f>VLOOKUP($K440,[1]房源明细!$B:$P,11,FALSE)</f>
        <v>1</v>
      </c>
      <c r="E440" s="19">
        <f>VLOOKUP($K440,[1]房源明细!$B:$P,12,FALSE)</f>
        <v>0</v>
      </c>
      <c r="F440" s="19">
        <f>VLOOKUP($K440,[1]房源明细!$B:$P,13,FALSE)</f>
        <v>0</v>
      </c>
      <c r="G440" s="19">
        <f>VLOOKUP($K440,[1]房源明细!$B:$P,14,FALSE)</f>
        <v>1</v>
      </c>
      <c r="H440" s="19">
        <f>VLOOKUP($K440,[1]房源明细!$B:$P,15,FALSE)</f>
        <v>0</v>
      </c>
      <c r="I440" s="28">
        <f>VLOOKUP($K440,[1]房源明细!$B:$P,3,FALSE)</f>
        <v>43373</v>
      </c>
      <c r="J440" s="19"/>
      <c r="K440" s="29" t="s">
        <v>797</v>
      </c>
      <c r="L440" s="19">
        <f>VLOOKUP($K440,[1]房源明细!$B:$P,2,FALSE)</f>
        <v>47.97</v>
      </c>
      <c r="M440" s="19"/>
      <c r="N440" s="19">
        <f t="shared" ref="N440:Q440" si="927">E440*16</f>
        <v>0</v>
      </c>
      <c r="O440" s="19">
        <f t="shared" si="927"/>
        <v>0</v>
      </c>
      <c r="P440" s="19">
        <f t="shared" si="927"/>
        <v>16</v>
      </c>
      <c r="Q440" s="19">
        <f t="shared" si="927"/>
        <v>0</v>
      </c>
      <c r="R440" s="19">
        <f>[1]房源明细!J600</f>
        <v>4.57</v>
      </c>
      <c r="S440" s="19">
        <f t="shared" ref="S440:V440" si="928">IF($L440&gt;N440,N440,$L440)</f>
        <v>0</v>
      </c>
      <c r="T440" s="19">
        <f t="shared" si="928"/>
        <v>0</v>
      </c>
      <c r="U440" s="19">
        <f t="shared" si="928"/>
        <v>16</v>
      </c>
      <c r="V440" s="19">
        <f t="shared" si="928"/>
        <v>0</v>
      </c>
      <c r="W440" s="19">
        <f>VLOOKUP($K440,[1]房源明细!$B:$P,10,FALSE)</f>
        <v>188</v>
      </c>
      <c r="X440" s="19">
        <f>IF(DATEDIF(I440,$X$2,"m")&gt;12,12,DATEDIF(I440,$X$2,"m"))</f>
        <v>12</v>
      </c>
      <c r="Y440" s="19">
        <f t="shared" si="822"/>
        <v>2256</v>
      </c>
      <c r="Z440" s="35">
        <f t="shared" si="823"/>
        <v>0</v>
      </c>
      <c r="AA440" s="35">
        <f t="shared" si="824"/>
        <v>0</v>
      </c>
      <c r="AB440" s="36">
        <f t="shared" si="825"/>
        <v>21.936</v>
      </c>
      <c r="AC440" s="35">
        <f t="shared" si="826"/>
        <v>0</v>
      </c>
      <c r="AD440" s="35">
        <f t="shared" si="827"/>
        <v>21.93</v>
      </c>
      <c r="AE440" s="19">
        <f t="shared" si="828"/>
        <v>12</v>
      </c>
      <c r="AF440" s="37">
        <f t="shared" si="807"/>
        <v>263</v>
      </c>
    </row>
    <row r="441" s="2" customFormat="1" ht="43" customHeight="1" spans="1:32">
      <c r="A441" s="18">
        <v>596</v>
      </c>
      <c r="B441" s="19" t="str">
        <f>VLOOKUP($K441,[1]房源明细!$B:$P,5,FALSE)</f>
        <v>罗群</v>
      </c>
      <c r="C441" s="19" t="s">
        <v>798</v>
      </c>
      <c r="D441" s="19">
        <f>VLOOKUP($K441,[1]房源明细!$B:$P,11,FALSE)</f>
        <v>1</v>
      </c>
      <c r="E441" s="19">
        <f>VLOOKUP($K441,[1]房源明细!$B:$P,12,FALSE)</f>
        <v>1</v>
      </c>
      <c r="F441" s="19">
        <f>VLOOKUP($K441,[1]房源明细!$B:$P,13,FALSE)</f>
        <v>0</v>
      </c>
      <c r="G441" s="19">
        <f>VLOOKUP($K441,[1]房源明细!$B:$P,14,FALSE)</f>
        <v>0</v>
      </c>
      <c r="H441" s="19">
        <f>VLOOKUP($K441,[1]房源明细!$B:$P,15,FALSE)</f>
        <v>0</v>
      </c>
      <c r="I441" s="28">
        <f>VLOOKUP($K441,[1]房源明细!$B:$P,3,FALSE)</f>
        <v>43102</v>
      </c>
      <c r="J441" s="19"/>
      <c r="K441" s="29" t="s">
        <v>799</v>
      </c>
      <c r="L441" s="19">
        <f>VLOOKUP($K441,[1]房源明细!$B:$P,2,FALSE)</f>
        <v>47.97</v>
      </c>
      <c r="M441" s="19"/>
      <c r="N441" s="19">
        <f t="shared" ref="N441:Q441" si="929">E441*16</f>
        <v>16</v>
      </c>
      <c r="O441" s="19">
        <f t="shared" si="929"/>
        <v>0</v>
      </c>
      <c r="P441" s="19">
        <f t="shared" si="929"/>
        <v>0</v>
      </c>
      <c r="Q441" s="19">
        <f t="shared" si="929"/>
        <v>0</v>
      </c>
      <c r="R441" s="19">
        <f>[1]房源明细!J601</f>
        <v>4.57</v>
      </c>
      <c r="S441" s="19">
        <f t="shared" ref="S441:V441" si="930">IF($L441&gt;N441,N441,$L441)</f>
        <v>16</v>
      </c>
      <c r="T441" s="19">
        <f t="shared" si="930"/>
        <v>0</v>
      </c>
      <c r="U441" s="19">
        <f t="shared" si="930"/>
        <v>0</v>
      </c>
      <c r="V441" s="19">
        <f t="shared" si="930"/>
        <v>0</v>
      </c>
      <c r="W441" s="19">
        <f>VLOOKUP($K441,[1]房源明细!$B:$P,10,FALSE)</f>
        <v>188</v>
      </c>
      <c r="X441" s="19">
        <f>IF(DATEDIF(I441,$X$2,"m")&gt;12,12,DATEDIF(I441,$X$2,"m"))</f>
        <v>12</v>
      </c>
      <c r="Y441" s="19">
        <f t="shared" si="822"/>
        <v>2256</v>
      </c>
      <c r="Z441" s="35">
        <f t="shared" si="823"/>
        <v>65.808</v>
      </c>
      <c r="AA441" s="35">
        <f t="shared" si="824"/>
        <v>0</v>
      </c>
      <c r="AB441" s="36">
        <f t="shared" si="825"/>
        <v>0</v>
      </c>
      <c r="AC441" s="35">
        <f t="shared" si="826"/>
        <v>0</v>
      </c>
      <c r="AD441" s="35">
        <f t="shared" si="827"/>
        <v>65.8</v>
      </c>
      <c r="AE441" s="19">
        <f t="shared" si="828"/>
        <v>12</v>
      </c>
      <c r="AF441" s="37">
        <f t="shared" si="807"/>
        <v>789</v>
      </c>
    </row>
    <row r="442" s="2" customFormat="1" ht="14.25" spans="1:32">
      <c r="A442" s="18">
        <v>598</v>
      </c>
      <c r="B442" s="19" t="str">
        <f>VLOOKUP($K442,[1]房源明细!$B:$P,5,FALSE)</f>
        <v>杨秋玲</v>
      </c>
      <c r="C442" s="19" t="s">
        <v>800</v>
      </c>
      <c r="D442" s="19">
        <f>VLOOKUP($K442,[1]房源明细!$B:$P,11,FALSE)</f>
        <v>1</v>
      </c>
      <c r="E442" s="19">
        <f>VLOOKUP($K442,[1]房源明细!$B:$P,12,FALSE)</f>
        <v>1</v>
      </c>
      <c r="F442" s="19">
        <f>VLOOKUP($K442,[1]房源明细!$B:$P,13,FALSE)</f>
        <v>0</v>
      </c>
      <c r="G442" s="19">
        <f>VLOOKUP($K442,[1]房源明细!$B:$P,14,FALSE)</f>
        <v>0</v>
      </c>
      <c r="H442" s="19">
        <f>VLOOKUP($K442,[1]房源明细!$B:$P,15,FALSE)</f>
        <v>0</v>
      </c>
      <c r="I442" s="28">
        <f>VLOOKUP($K442,[1]房源明细!$B:$P,3,FALSE)</f>
        <v>42979</v>
      </c>
      <c r="J442" s="19"/>
      <c r="K442" s="29" t="s">
        <v>801</v>
      </c>
      <c r="L442" s="19">
        <f>VLOOKUP($K442,[1]房源明细!$B:$P,2,FALSE)</f>
        <v>53.11</v>
      </c>
      <c r="M442" s="19"/>
      <c r="N442" s="19">
        <f t="shared" ref="N442:Q442" si="931">E442*16</f>
        <v>16</v>
      </c>
      <c r="O442" s="19">
        <f t="shared" si="931"/>
        <v>0</v>
      </c>
      <c r="P442" s="19">
        <f t="shared" si="931"/>
        <v>0</v>
      </c>
      <c r="Q442" s="19">
        <f t="shared" si="931"/>
        <v>0</v>
      </c>
      <c r="R442" s="19">
        <f>[1]房源明细!J603</f>
        <v>4.57</v>
      </c>
      <c r="S442" s="19">
        <f t="shared" ref="S442:V442" si="932">IF($L442&gt;N442,N442,$L442)</f>
        <v>16</v>
      </c>
      <c r="T442" s="19">
        <f t="shared" si="932"/>
        <v>0</v>
      </c>
      <c r="U442" s="19">
        <f t="shared" si="932"/>
        <v>0</v>
      </c>
      <c r="V442" s="19">
        <f t="shared" si="932"/>
        <v>0</v>
      </c>
      <c r="W442" s="19">
        <f>VLOOKUP($K442,[1]房源明细!$B:$P,10,FALSE)</f>
        <v>208</v>
      </c>
      <c r="X442" s="19">
        <f>IF(DATEDIF(I442,$X$2,"m")&gt;12,12,DATEDIF(I442,$X$2,"m"))</f>
        <v>12</v>
      </c>
      <c r="Y442" s="19">
        <f t="shared" si="822"/>
        <v>2496</v>
      </c>
      <c r="Z442" s="35">
        <f t="shared" si="823"/>
        <v>65.808</v>
      </c>
      <c r="AA442" s="35">
        <f t="shared" si="824"/>
        <v>0</v>
      </c>
      <c r="AB442" s="36">
        <f t="shared" si="825"/>
        <v>0</v>
      </c>
      <c r="AC442" s="35">
        <f t="shared" si="826"/>
        <v>0</v>
      </c>
      <c r="AD442" s="35">
        <f t="shared" si="827"/>
        <v>65.8</v>
      </c>
      <c r="AE442" s="19">
        <f t="shared" si="828"/>
        <v>12</v>
      </c>
      <c r="AF442" s="37">
        <f t="shared" si="807"/>
        <v>789</v>
      </c>
    </row>
    <row r="443" s="2" customFormat="1" ht="37" customHeight="1" spans="1:32">
      <c r="A443" s="18">
        <v>599</v>
      </c>
      <c r="B443" s="19" t="str">
        <f>VLOOKUP($K443,[1]房源明细!$B:$P,5,FALSE)</f>
        <v>詹国莲</v>
      </c>
      <c r="C443" s="19" t="s">
        <v>802</v>
      </c>
      <c r="D443" s="19">
        <f>VLOOKUP($K443,[1]房源明细!$B:$P,11,FALSE)</f>
        <v>1</v>
      </c>
      <c r="E443" s="19">
        <f>VLOOKUP($K443,[1]房源明细!$B:$P,12,FALSE)</f>
        <v>0</v>
      </c>
      <c r="F443" s="19">
        <f>VLOOKUP($K443,[1]房源明细!$B:$P,13,FALSE)</f>
        <v>0</v>
      </c>
      <c r="G443" s="19">
        <f>VLOOKUP($K443,[1]房源明细!$B:$P,14,FALSE)</f>
        <v>1</v>
      </c>
      <c r="H443" s="19">
        <f>VLOOKUP($K443,[1]房源明细!$B:$P,15,FALSE)</f>
        <v>0</v>
      </c>
      <c r="I443" s="28">
        <f>VLOOKUP($K443,[1]房源明细!$B:$P,3,FALSE)</f>
        <v>43373</v>
      </c>
      <c r="J443" s="19"/>
      <c r="K443" s="29" t="s">
        <v>803</v>
      </c>
      <c r="L443" s="19">
        <f>VLOOKUP($K443,[1]房源明细!$B:$P,2,FALSE)</f>
        <v>47.97</v>
      </c>
      <c r="M443" s="19"/>
      <c r="N443" s="19">
        <f t="shared" ref="N443:Q443" si="933">E443*16</f>
        <v>0</v>
      </c>
      <c r="O443" s="19">
        <f t="shared" si="933"/>
        <v>0</v>
      </c>
      <c r="P443" s="19">
        <f t="shared" si="933"/>
        <v>16</v>
      </c>
      <c r="Q443" s="19">
        <f t="shared" si="933"/>
        <v>0</v>
      </c>
      <c r="R443" s="19">
        <f>[1]房源明细!J604</f>
        <v>4.57</v>
      </c>
      <c r="S443" s="19">
        <f t="shared" ref="S443:V443" si="934">IF($L443&gt;N443,N443,$L443)</f>
        <v>0</v>
      </c>
      <c r="T443" s="19">
        <f t="shared" si="934"/>
        <v>0</v>
      </c>
      <c r="U443" s="19">
        <f t="shared" si="934"/>
        <v>16</v>
      </c>
      <c r="V443" s="19">
        <f t="shared" si="934"/>
        <v>0</v>
      </c>
      <c r="W443" s="19">
        <f>VLOOKUP($K443,[1]房源明细!$B:$P,10,FALSE)</f>
        <v>188</v>
      </c>
      <c r="X443" s="19">
        <f>IF(DATEDIF(I443,$X$2,"m")&gt;12,12,DATEDIF(I443,$X$2,"m"))</f>
        <v>12</v>
      </c>
      <c r="Y443" s="19">
        <f t="shared" si="822"/>
        <v>2256</v>
      </c>
      <c r="Z443" s="35">
        <f t="shared" si="823"/>
        <v>0</v>
      </c>
      <c r="AA443" s="35">
        <f t="shared" si="824"/>
        <v>0</v>
      </c>
      <c r="AB443" s="36">
        <f t="shared" si="825"/>
        <v>21.936</v>
      </c>
      <c r="AC443" s="35">
        <f t="shared" si="826"/>
        <v>0</v>
      </c>
      <c r="AD443" s="35">
        <f t="shared" si="827"/>
        <v>21.93</v>
      </c>
      <c r="AE443" s="19">
        <f t="shared" si="828"/>
        <v>12</v>
      </c>
      <c r="AF443" s="37">
        <f t="shared" si="807"/>
        <v>263</v>
      </c>
    </row>
    <row r="444" s="2" customFormat="1" ht="31" customHeight="1" spans="1:32">
      <c r="A444" s="18">
        <v>600</v>
      </c>
      <c r="B444" s="19" t="str">
        <f>VLOOKUP($K444,[1]房源明细!$B:$P,5,FALSE)</f>
        <v>程杨春</v>
      </c>
      <c r="C444" s="19" t="s">
        <v>672</v>
      </c>
      <c r="D444" s="19">
        <f>VLOOKUP($K444,[1]房源明细!$B:$P,11,FALSE)</f>
        <v>1</v>
      </c>
      <c r="E444" s="19">
        <f>VLOOKUP($K444,[1]房源明细!$B:$P,12,FALSE)</f>
        <v>0</v>
      </c>
      <c r="F444" s="19">
        <f>VLOOKUP($K444,[1]房源明细!$B:$P,13,FALSE)</f>
        <v>0</v>
      </c>
      <c r="G444" s="19">
        <f>VLOOKUP($K444,[1]房源明细!$B:$P,14,FALSE)</f>
        <v>1</v>
      </c>
      <c r="H444" s="19">
        <f>VLOOKUP($K444,[1]房源明细!$B:$P,15,FALSE)</f>
        <v>0</v>
      </c>
      <c r="I444" s="28">
        <f>VLOOKUP($K444,[1]房源明细!$B:$P,3,FALSE)</f>
        <v>42983</v>
      </c>
      <c r="J444" s="19"/>
      <c r="K444" s="29" t="s">
        <v>804</v>
      </c>
      <c r="L444" s="19">
        <f>VLOOKUP($K444,[1]房源明细!$B:$P,2,FALSE)</f>
        <v>47.33</v>
      </c>
      <c r="M444" s="19"/>
      <c r="N444" s="19">
        <f t="shared" ref="N444:Q444" si="935">E444*16</f>
        <v>0</v>
      </c>
      <c r="O444" s="19">
        <f t="shared" si="935"/>
        <v>0</v>
      </c>
      <c r="P444" s="19">
        <f t="shared" si="935"/>
        <v>16</v>
      </c>
      <c r="Q444" s="19">
        <f t="shared" si="935"/>
        <v>0</v>
      </c>
      <c r="R444" s="19">
        <f>[1]房源明细!J605</f>
        <v>4.57</v>
      </c>
      <c r="S444" s="19">
        <f t="shared" ref="S444:V444" si="936">IF($L444&gt;N444,N444,$L444)</f>
        <v>0</v>
      </c>
      <c r="T444" s="19">
        <f t="shared" si="936"/>
        <v>0</v>
      </c>
      <c r="U444" s="19">
        <f t="shared" si="936"/>
        <v>16</v>
      </c>
      <c r="V444" s="19">
        <f t="shared" si="936"/>
        <v>0</v>
      </c>
      <c r="W444" s="19">
        <f>VLOOKUP($K444,[1]房源明细!$B:$P,10,FALSE)</f>
        <v>185</v>
      </c>
      <c r="X444" s="19">
        <f>IF(DATEDIF(I444,$X$2,"m")&gt;12,12,DATEDIF(I444,$X$2,"m"))</f>
        <v>12</v>
      </c>
      <c r="Y444" s="19">
        <f t="shared" si="822"/>
        <v>2220</v>
      </c>
      <c r="Z444" s="35">
        <f t="shared" si="823"/>
        <v>0</v>
      </c>
      <c r="AA444" s="35">
        <f t="shared" si="824"/>
        <v>0</v>
      </c>
      <c r="AB444" s="36">
        <f t="shared" si="825"/>
        <v>21.936</v>
      </c>
      <c r="AC444" s="35">
        <f t="shared" si="826"/>
        <v>0</v>
      </c>
      <c r="AD444" s="35">
        <f t="shared" si="827"/>
        <v>21.93</v>
      </c>
      <c r="AE444" s="19">
        <f t="shared" si="828"/>
        <v>12</v>
      </c>
      <c r="AF444" s="37">
        <f t="shared" si="807"/>
        <v>263</v>
      </c>
    </row>
    <row r="445" s="2" customFormat="1" ht="35" customHeight="1" spans="1:32">
      <c r="A445" s="18">
        <v>601</v>
      </c>
      <c r="B445" s="19" t="str">
        <f>VLOOKUP($K445,[1]房源明细!$B:$P,5,FALSE)</f>
        <v>李群</v>
      </c>
      <c r="C445" s="19" t="s">
        <v>121</v>
      </c>
      <c r="D445" s="19">
        <f>VLOOKUP($K445,[1]房源明细!$B:$P,11,FALSE)</f>
        <v>1</v>
      </c>
      <c r="E445" s="19">
        <f>VLOOKUP($K445,[1]房源明细!$B:$P,12,FALSE)</f>
        <v>0</v>
      </c>
      <c r="F445" s="19">
        <f>VLOOKUP($K445,[1]房源明细!$B:$P,13,FALSE)</f>
        <v>0</v>
      </c>
      <c r="G445" s="19">
        <f>VLOOKUP($K445,[1]房源明细!$B:$P,14,FALSE)</f>
        <v>1</v>
      </c>
      <c r="H445" s="19">
        <f>VLOOKUP($K445,[1]房源明细!$B:$P,15,FALSE)</f>
        <v>0</v>
      </c>
      <c r="I445" s="28">
        <f>VLOOKUP($K445,[1]房源明细!$B:$P,3,FALSE)</f>
        <v>43103</v>
      </c>
      <c r="J445" s="19"/>
      <c r="K445" s="29" t="s">
        <v>805</v>
      </c>
      <c r="L445" s="19">
        <f>VLOOKUP($K445,[1]房源明细!$B:$P,2,FALSE)</f>
        <v>53.11</v>
      </c>
      <c r="M445" s="19"/>
      <c r="N445" s="19">
        <f t="shared" ref="N445:Q445" si="937">E445*16</f>
        <v>0</v>
      </c>
      <c r="O445" s="19">
        <f t="shared" si="937"/>
        <v>0</v>
      </c>
      <c r="P445" s="19">
        <f t="shared" si="937"/>
        <v>16</v>
      </c>
      <c r="Q445" s="19">
        <f t="shared" si="937"/>
        <v>0</v>
      </c>
      <c r="R445" s="19">
        <f>[1]房源明细!J606</f>
        <v>4.57</v>
      </c>
      <c r="S445" s="19">
        <f t="shared" ref="S445:V445" si="938">IF($L445&gt;N445,N445,$L445)</f>
        <v>0</v>
      </c>
      <c r="T445" s="19">
        <f t="shared" si="938"/>
        <v>0</v>
      </c>
      <c r="U445" s="19">
        <f t="shared" si="938"/>
        <v>16</v>
      </c>
      <c r="V445" s="19">
        <f t="shared" si="938"/>
        <v>0</v>
      </c>
      <c r="W445" s="19">
        <f>VLOOKUP($K445,[1]房源明细!$B:$P,10,FALSE)</f>
        <v>208</v>
      </c>
      <c r="X445" s="19">
        <f>IF(DATEDIF(I445,$X$2,"m")&gt;12,12,DATEDIF(I445,$X$2,"m"))</f>
        <v>12</v>
      </c>
      <c r="Y445" s="19">
        <f t="shared" si="822"/>
        <v>2496</v>
      </c>
      <c r="Z445" s="35">
        <f t="shared" si="823"/>
        <v>0</v>
      </c>
      <c r="AA445" s="35">
        <f t="shared" si="824"/>
        <v>0</v>
      </c>
      <c r="AB445" s="36">
        <f t="shared" si="825"/>
        <v>21.936</v>
      </c>
      <c r="AC445" s="35">
        <f t="shared" si="826"/>
        <v>0</v>
      </c>
      <c r="AD445" s="35">
        <f t="shared" si="827"/>
        <v>21.93</v>
      </c>
      <c r="AE445" s="19">
        <f t="shared" si="828"/>
        <v>12</v>
      </c>
      <c r="AF445" s="37">
        <f t="shared" si="807"/>
        <v>263</v>
      </c>
    </row>
    <row r="446" s="2" customFormat="1" ht="37" customHeight="1" spans="1:32">
      <c r="A446" s="18">
        <v>603</v>
      </c>
      <c r="B446" s="19" t="str">
        <f>VLOOKUP($K446,[1]房源明细!$B:$P,5,FALSE)</f>
        <v>李珍惠</v>
      </c>
      <c r="C446" s="19" t="s">
        <v>806</v>
      </c>
      <c r="D446" s="19">
        <f>VLOOKUP($K446,[1]房源明细!$B:$P,11,FALSE)</f>
        <v>1</v>
      </c>
      <c r="E446" s="19">
        <f>VLOOKUP($K446,[1]房源明细!$B:$P,12,FALSE)</f>
        <v>0</v>
      </c>
      <c r="F446" s="19">
        <f>VLOOKUP($K446,[1]房源明细!$B:$P,13,FALSE)</f>
        <v>0</v>
      </c>
      <c r="G446" s="19">
        <f>VLOOKUP($K446,[1]房源明细!$B:$P,14,FALSE)</f>
        <v>1</v>
      </c>
      <c r="H446" s="19">
        <f>VLOOKUP($K446,[1]房源明细!$B:$P,15,FALSE)</f>
        <v>0</v>
      </c>
      <c r="I446" s="28">
        <f>VLOOKUP($K446,[1]房源明细!$B:$P,3,FALSE)</f>
        <v>42982</v>
      </c>
      <c r="J446" s="19"/>
      <c r="K446" s="29" t="s">
        <v>807</v>
      </c>
      <c r="L446" s="19">
        <f>VLOOKUP($K446,[1]房源明细!$B:$P,2,FALSE)</f>
        <v>47.97</v>
      </c>
      <c r="M446" s="19"/>
      <c r="N446" s="19">
        <f t="shared" ref="N446:Q446" si="939">E446*16</f>
        <v>0</v>
      </c>
      <c r="O446" s="19">
        <f t="shared" si="939"/>
        <v>0</v>
      </c>
      <c r="P446" s="19">
        <f t="shared" si="939"/>
        <v>16</v>
      </c>
      <c r="Q446" s="19">
        <f t="shared" si="939"/>
        <v>0</v>
      </c>
      <c r="R446" s="19">
        <f>[1]房源明细!J608</f>
        <v>4.57</v>
      </c>
      <c r="S446" s="19">
        <f t="shared" ref="S446:V446" si="940">IF($L446&gt;N446,N446,$L446)</f>
        <v>0</v>
      </c>
      <c r="T446" s="19">
        <f t="shared" si="940"/>
        <v>0</v>
      </c>
      <c r="U446" s="19">
        <f t="shared" si="940"/>
        <v>16</v>
      </c>
      <c r="V446" s="19">
        <f t="shared" si="940"/>
        <v>0</v>
      </c>
      <c r="W446" s="19">
        <f>VLOOKUP($K446,[1]房源明细!$B:$P,10,FALSE)</f>
        <v>188</v>
      </c>
      <c r="X446" s="19">
        <f>IF(DATEDIF(I446,$X$2,"m")&gt;12,12,DATEDIF(I446,$X$2,"m"))</f>
        <v>12</v>
      </c>
      <c r="Y446" s="19">
        <f t="shared" si="822"/>
        <v>2256</v>
      </c>
      <c r="Z446" s="35">
        <f t="shared" si="823"/>
        <v>0</v>
      </c>
      <c r="AA446" s="35">
        <f t="shared" si="824"/>
        <v>0</v>
      </c>
      <c r="AB446" s="36">
        <f t="shared" si="825"/>
        <v>21.936</v>
      </c>
      <c r="AC446" s="35">
        <f t="shared" si="826"/>
        <v>0</v>
      </c>
      <c r="AD446" s="35">
        <f t="shared" si="827"/>
        <v>21.93</v>
      </c>
      <c r="AE446" s="19">
        <f t="shared" si="828"/>
        <v>12</v>
      </c>
      <c r="AF446" s="37">
        <f t="shared" si="807"/>
        <v>263</v>
      </c>
    </row>
    <row r="447" s="2" customFormat="1" ht="39" customHeight="1" spans="1:32">
      <c r="A447" s="18">
        <v>604</v>
      </c>
      <c r="B447" s="19" t="str">
        <f>VLOOKUP($K447,[1]房源明细!$B:$P,5,FALSE)</f>
        <v>曹美新</v>
      </c>
      <c r="C447" s="19" t="s">
        <v>808</v>
      </c>
      <c r="D447" s="19">
        <f>VLOOKUP($K447,[1]房源明细!$B:$P,11,FALSE)</f>
        <v>1</v>
      </c>
      <c r="E447" s="19">
        <f>VLOOKUP($K447,[1]房源明细!$B:$P,12,FALSE)</f>
        <v>0</v>
      </c>
      <c r="F447" s="19">
        <f>VLOOKUP($K447,[1]房源明细!$B:$P,13,FALSE)</f>
        <v>0</v>
      </c>
      <c r="G447" s="19">
        <f>VLOOKUP($K447,[1]房源明细!$B:$P,14,FALSE)</f>
        <v>1</v>
      </c>
      <c r="H447" s="19">
        <f>VLOOKUP($K447,[1]房源明细!$B:$P,15,FALSE)</f>
        <v>0</v>
      </c>
      <c r="I447" s="28">
        <f>VLOOKUP($K447,[1]房源明细!$B:$P,3,FALSE)</f>
        <v>43104</v>
      </c>
      <c r="J447" s="19"/>
      <c r="K447" s="29" t="s">
        <v>809</v>
      </c>
      <c r="L447" s="19">
        <f>VLOOKUP($K447,[1]房源明细!$B:$P,2,FALSE)</f>
        <v>47.97</v>
      </c>
      <c r="M447" s="19"/>
      <c r="N447" s="19">
        <f t="shared" ref="N447:Q447" si="941">E447*16</f>
        <v>0</v>
      </c>
      <c r="O447" s="19">
        <f t="shared" si="941"/>
        <v>0</v>
      </c>
      <c r="P447" s="19">
        <f t="shared" si="941"/>
        <v>16</v>
      </c>
      <c r="Q447" s="19">
        <f t="shared" si="941"/>
        <v>0</v>
      </c>
      <c r="R447" s="19">
        <f>[1]房源明细!J609</f>
        <v>4.57</v>
      </c>
      <c r="S447" s="19">
        <f t="shared" ref="S447:V447" si="942">IF($L447&gt;N447,N447,$L447)</f>
        <v>0</v>
      </c>
      <c r="T447" s="19">
        <f t="shared" si="942"/>
        <v>0</v>
      </c>
      <c r="U447" s="19">
        <f t="shared" si="942"/>
        <v>16</v>
      </c>
      <c r="V447" s="19">
        <f t="shared" si="942"/>
        <v>0</v>
      </c>
      <c r="W447" s="19">
        <f>VLOOKUP($K447,[1]房源明细!$B:$P,10,FALSE)</f>
        <v>188</v>
      </c>
      <c r="X447" s="19">
        <f>IF(DATEDIF(I447,$X$2,"m")&gt;12,12,DATEDIF(I447,$X$2,"m"))</f>
        <v>12</v>
      </c>
      <c r="Y447" s="19">
        <f t="shared" si="822"/>
        <v>2256</v>
      </c>
      <c r="Z447" s="35">
        <f t="shared" si="823"/>
        <v>0</v>
      </c>
      <c r="AA447" s="35">
        <f t="shared" si="824"/>
        <v>0</v>
      </c>
      <c r="AB447" s="36">
        <f t="shared" si="825"/>
        <v>21.936</v>
      </c>
      <c r="AC447" s="35">
        <f t="shared" si="826"/>
        <v>0</v>
      </c>
      <c r="AD447" s="35">
        <f t="shared" si="827"/>
        <v>21.93</v>
      </c>
      <c r="AE447" s="19">
        <f t="shared" si="828"/>
        <v>12</v>
      </c>
      <c r="AF447" s="37">
        <f t="shared" ref="AF447:AF484" si="943">IF(AD447*AE447&gt;Y447,Y447,TRUNC(AD447*AE447,0))</f>
        <v>263</v>
      </c>
    </row>
    <row r="448" s="2" customFormat="1" ht="14.25" spans="1:32">
      <c r="A448" s="18">
        <v>606</v>
      </c>
      <c r="B448" s="19" t="str">
        <f>VLOOKUP($K448,[1]房源明细!$B:$P,5,FALSE)</f>
        <v>毕庶成</v>
      </c>
      <c r="C448" s="19" t="s">
        <v>793</v>
      </c>
      <c r="D448" s="19">
        <f>VLOOKUP($K448,[1]房源明细!$B:$P,11,FALSE)</f>
        <v>1</v>
      </c>
      <c r="E448" s="19">
        <f>VLOOKUP($K448,[1]房源明细!$B:$P,12,FALSE)</f>
        <v>1</v>
      </c>
      <c r="F448" s="19">
        <f>VLOOKUP($K448,[1]房源明细!$B:$P,13,FALSE)</f>
        <v>0</v>
      </c>
      <c r="G448" s="19">
        <f>VLOOKUP($K448,[1]房源明细!$B:$P,14,FALSE)</f>
        <v>0</v>
      </c>
      <c r="H448" s="19">
        <f>VLOOKUP($K448,[1]房源明细!$B:$P,15,FALSE)</f>
        <v>0</v>
      </c>
      <c r="I448" s="28">
        <f>VLOOKUP($K448,[1]房源明细!$B:$P,3,FALSE)</f>
        <v>43038</v>
      </c>
      <c r="J448" s="19"/>
      <c r="K448" s="29" t="s">
        <v>810</v>
      </c>
      <c r="L448" s="19">
        <f>VLOOKUP($K448,[1]房源明细!$B:$P,2,FALSE)</f>
        <v>53.11</v>
      </c>
      <c r="M448" s="19"/>
      <c r="N448" s="19">
        <f t="shared" ref="N448:Q448" si="944">E448*16</f>
        <v>16</v>
      </c>
      <c r="O448" s="19">
        <f t="shared" si="944"/>
        <v>0</v>
      </c>
      <c r="P448" s="19">
        <f t="shared" si="944"/>
        <v>0</v>
      </c>
      <c r="Q448" s="19">
        <f t="shared" si="944"/>
        <v>0</v>
      </c>
      <c r="R448" s="19">
        <f>[1]房源明细!J611</f>
        <v>4.57</v>
      </c>
      <c r="S448" s="19">
        <f t="shared" ref="S448:V448" si="945">IF($L448&gt;N448,N448,$L448)</f>
        <v>16</v>
      </c>
      <c r="T448" s="19">
        <f t="shared" si="945"/>
        <v>0</v>
      </c>
      <c r="U448" s="19">
        <f t="shared" si="945"/>
        <v>0</v>
      </c>
      <c r="V448" s="19">
        <f t="shared" si="945"/>
        <v>0</v>
      </c>
      <c r="W448" s="19">
        <f>VLOOKUP($K448,[1]房源明细!$B:$P,10,FALSE)</f>
        <v>208</v>
      </c>
      <c r="X448" s="19">
        <f>IF(DATEDIF(I448,$X$2,"m")&gt;12,12,DATEDIF(I448,$X$2,"m"))</f>
        <v>12</v>
      </c>
      <c r="Y448" s="19">
        <f t="shared" si="822"/>
        <v>2496</v>
      </c>
      <c r="Z448" s="35">
        <f t="shared" si="823"/>
        <v>65.808</v>
      </c>
      <c r="AA448" s="35">
        <f t="shared" si="824"/>
        <v>0</v>
      </c>
      <c r="AB448" s="36">
        <f t="shared" si="825"/>
        <v>0</v>
      </c>
      <c r="AC448" s="35">
        <f t="shared" si="826"/>
        <v>0</v>
      </c>
      <c r="AD448" s="35">
        <f t="shared" si="827"/>
        <v>65.8</v>
      </c>
      <c r="AE448" s="19">
        <f t="shared" si="828"/>
        <v>12</v>
      </c>
      <c r="AF448" s="37">
        <f t="shared" si="943"/>
        <v>789</v>
      </c>
    </row>
    <row r="449" s="2" customFormat="1" ht="39" customHeight="1" spans="1:32">
      <c r="A449" s="18">
        <v>607</v>
      </c>
      <c r="B449" s="19" t="str">
        <f>VLOOKUP($K449,[1]房源明细!$B:$P,5,FALSE)</f>
        <v>丁亮</v>
      </c>
      <c r="C449" s="19" t="s">
        <v>330</v>
      </c>
      <c r="D449" s="19">
        <f>VLOOKUP($K449,[1]房源明细!$B:$P,11,FALSE)</f>
        <v>1</v>
      </c>
      <c r="E449" s="19">
        <f>VLOOKUP($K449,[1]房源明细!$B:$P,12,FALSE)</f>
        <v>0</v>
      </c>
      <c r="F449" s="19">
        <f>VLOOKUP($K449,[1]房源明细!$B:$P,13,FALSE)</f>
        <v>0</v>
      </c>
      <c r="G449" s="19">
        <f>VLOOKUP($K449,[1]房源明细!$B:$P,14,FALSE)</f>
        <v>1</v>
      </c>
      <c r="H449" s="19">
        <f>VLOOKUP($K449,[1]房源明细!$B:$P,15,FALSE)</f>
        <v>0</v>
      </c>
      <c r="I449" s="28">
        <f>VLOOKUP($K449,[1]房源明细!$B:$P,3,FALSE)</f>
        <v>43124</v>
      </c>
      <c r="J449" s="19"/>
      <c r="K449" s="29" t="s">
        <v>811</v>
      </c>
      <c r="L449" s="19">
        <f>VLOOKUP($K449,[1]房源明细!$B:$P,2,FALSE)</f>
        <v>47.97</v>
      </c>
      <c r="M449" s="19"/>
      <c r="N449" s="19">
        <f t="shared" ref="N449:Q449" si="946">E449*16</f>
        <v>0</v>
      </c>
      <c r="O449" s="19">
        <f t="shared" si="946"/>
        <v>0</v>
      </c>
      <c r="P449" s="19">
        <f t="shared" si="946"/>
        <v>16</v>
      </c>
      <c r="Q449" s="19">
        <f t="shared" si="946"/>
        <v>0</v>
      </c>
      <c r="R449" s="19">
        <f>[1]房源明细!J612</f>
        <v>4.57</v>
      </c>
      <c r="S449" s="19">
        <f t="shared" ref="S449:V449" si="947">IF($L449&gt;N449,N449,$L449)</f>
        <v>0</v>
      </c>
      <c r="T449" s="19">
        <f t="shared" si="947"/>
        <v>0</v>
      </c>
      <c r="U449" s="19">
        <f t="shared" si="947"/>
        <v>16</v>
      </c>
      <c r="V449" s="19">
        <f t="shared" si="947"/>
        <v>0</v>
      </c>
      <c r="W449" s="19">
        <f>VLOOKUP($K449,[1]房源明细!$B:$P,10,FALSE)</f>
        <v>188</v>
      </c>
      <c r="X449" s="19">
        <f>IF(DATEDIF(I449,$X$2,"m")&gt;12,12,DATEDIF(I449,$X$2,"m"))</f>
        <v>12</v>
      </c>
      <c r="Y449" s="19">
        <f t="shared" si="822"/>
        <v>2256</v>
      </c>
      <c r="Z449" s="35">
        <f t="shared" si="823"/>
        <v>0</v>
      </c>
      <c r="AA449" s="35">
        <f t="shared" si="824"/>
        <v>0</v>
      </c>
      <c r="AB449" s="36">
        <f t="shared" si="825"/>
        <v>21.936</v>
      </c>
      <c r="AC449" s="35">
        <f t="shared" si="826"/>
        <v>0</v>
      </c>
      <c r="AD449" s="35">
        <f t="shared" si="827"/>
        <v>21.93</v>
      </c>
      <c r="AE449" s="19">
        <f t="shared" si="828"/>
        <v>12</v>
      </c>
      <c r="AF449" s="37">
        <f t="shared" si="943"/>
        <v>263</v>
      </c>
    </row>
    <row r="450" s="2" customFormat="1" ht="41" customHeight="1" spans="1:32">
      <c r="A450" s="18">
        <v>608</v>
      </c>
      <c r="B450" s="19" t="str">
        <f>VLOOKUP($K450,[1]房源明细!$B:$P,5,FALSE)</f>
        <v>成静</v>
      </c>
      <c r="C450" s="19" t="s">
        <v>812</v>
      </c>
      <c r="D450" s="19">
        <f>VLOOKUP($K450,[1]房源明细!$B:$P,11,FALSE)</f>
        <v>1</v>
      </c>
      <c r="E450" s="19">
        <f>VLOOKUP($K450,[1]房源明细!$B:$P,12,FALSE)</f>
        <v>0</v>
      </c>
      <c r="F450" s="19">
        <f>VLOOKUP($K450,[1]房源明细!$B:$P,13,FALSE)</f>
        <v>0</v>
      </c>
      <c r="G450" s="19">
        <f>VLOOKUP($K450,[1]房源明细!$B:$P,14,FALSE)</f>
        <v>1</v>
      </c>
      <c r="H450" s="19">
        <f>VLOOKUP($K450,[1]房源明细!$B:$P,15,FALSE)</f>
        <v>0</v>
      </c>
      <c r="I450" s="28">
        <f>VLOOKUP($K450,[1]房源明细!$B:$P,3,FALSE)</f>
        <v>43104</v>
      </c>
      <c r="J450" s="19"/>
      <c r="K450" s="29" t="s">
        <v>813</v>
      </c>
      <c r="L450" s="19">
        <f>VLOOKUP($K450,[1]房源明细!$B:$P,2,FALSE)</f>
        <v>47.97</v>
      </c>
      <c r="M450" s="19"/>
      <c r="N450" s="19">
        <f t="shared" ref="N450:Q450" si="948">E450*16</f>
        <v>0</v>
      </c>
      <c r="O450" s="19">
        <f t="shared" si="948"/>
        <v>0</v>
      </c>
      <c r="P450" s="19">
        <f t="shared" si="948"/>
        <v>16</v>
      </c>
      <c r="Q450" s="19">
        <f t="shared" si="948"/>
        <v>0</v>
      </c>
      <c r="R450" s="19">
        <f>[1]房源明细!J613</f>
        <v>4.57</v>
      </c>
      <c r="S450" s="19">
        <f t="shared" ref="S450:V450" si="949">IF($L450&gt;N450,N450,$L450)</f>
        <v>0</v>
      </c>
      <c r="T450" s="19">
        <f t="shared" si="949"/>
        <v>0</v>
      </c>
      <c r="U450" s="19">
        <f t="shared" si="949"/>
        <v>16</v>
      </c>
      <c r="V450" s="19">
        <f t="shared" si="949"/>
        <v>0</v>
      </c>
      <c r="W450" s="19">
        <f>VLOOKUP($K450,[1]房源明细!$B:$P,10,FALSE)</f>
        <v>188</v>
      </c>
      <c r="X450" s="19">
        <f>IF(DATEDIF(I450,$X$2,"m")&gt;12,12,DATEDIF(I450,$X$2,"m"))</f>
        <v>12</v>
      </c>
      <c r="Y450" s="19">
        <f t="shared" si="822"/>
        <v>2256</v>
      </c>
      <c r="Z450" s="35">
        <f t="shared" si="823"/>
        <v>0</v>
      </c>
      <c r="AA450" s="35">
        <f t="shared" si="824"/>
        <v>0</v>
      </c>
      <c r="AB450" s="36">
        <f t="shared" si="825"/>
        <v>21.936</v>
      </c>
      <c r="AC450" s="35">
        <f t="shared" si="826"/>
        <v>0</v>
      </c>
      <c r="AD450" s="35">
        <f t="shared" si="827"/>
        <v>21.93</v>
      </c>
      <c r="AE450" s="19">
        <f t="shared" si="828"/>
        <v>12</v>
      </c>
      <c r="AF450" s="37">
        <f t="shared" si="943"/>
        <v>263</v>
      </c>
    </row>
    <row r="451" s="2" customFormat="1" ht="14.25" spans="1:32">
      <c r="A451" s="18">
        <v>610</v>
      </c>
      <c r="B451" s="19" t="str">
        <f>VLOOKUP($K451,[1]房源明细!$B:$P,5,FALSE)</f>
        <v>郭春梅</v>
      </c>
      <c r="C451" s="19" t="s">
        <v>814</v>
      </c>
      <c r="D451" s="19">
        <f>VLOOKUP($K451,[1]房源明细!$B:$P,11,FALSE)</f>
        <v>1</v>
      </c>
      <c r="E451" s="19">
        <f>VLOOKUP($K451,[1]房源明细!$B:$P,12,FALSE)</f>
        <v>1</v>
      </c>
      <c r="F451" s="19">
        <f>VLOOKUP($K451,[1]房源明细!$B:$P,13,FALSE)</f>
        <v>0</v>
      </c>
      <c r="G451" s="19">
        <f>VLOOKUP($K451,[1]房源明细!$B:$P,14,FALSE)</f>
        <v>0</v>
      </c>
      <c r="H451" s="19">
        <f>VLOOKUP($K451,[1]房源明细!$B:$P,15,FALSE)</f>
        <v>0</v>
      </c>
      <c r="I451" s="28">
        <f>VLOOKUP($K451,[1]房源明细!$B:$P,3,FALSE)</f>
        <v>43003</v>
      </c>
      <c r="J451" s="19"/>
      <c r="K451" s="29" t="s">
        <v>815</v>
      </c>
      <c r="L451" s="19">
        <f>VLOOKUP($K451,[1]房源明细!$B:$P,2,FALSE)</f>
        <v>53.11</v>
      </c>
      <c r="M451" s="19"/>
      <c r="N451" s="19">
        <f t="shared" ref="N451:Q451" si="950">E451*16</f>
        <v>16</v>
      </c>
      <c r="O451" s="19">
        <f t="shared" si="950"/>
        <v>0</v>
      </c>
      <c r="P451" s="19">
        <f t="shared" si="950"/>
        <v>0</v>
      </c>
      <c r="Q451" s="19">
        <f t="shared" si="950"/>
        <v>0</v>
      </c>
      <c r="R451" s="19">
        <f>[1]房源明细!J615</f>
        <v>4.57</v>
      </c>
      <c r="S451" s="19">
        <f t="shared" ref="S451:V451" si="951">IF($L451&gt;N451,N451,$L451)</f>
        <v>16</v>
      </c>
      <c r="T451" s="19">
        <f t="shared" si="951"/>
        <v>0</v>
      </c>
      <c r="U451" s="19">
        <f t="shared" si="951"/>
        <v>0</v>
      </c>
      <c r="V451" s="19">
        <f t="shared" si="951"/>
        <v>0</v>
      </c>
      <c r="W451" s="19">
        <f>VLOOKUP($K451,[1]房源明细!$B:$P,10,FALSE)</f>
        <v>208</v>
      </c>
      <c r="X451" s="19">
        <f>IF(DATEDIF(I451,$X$2,"m")&gt;12,12,DATEDIF(I451,$X$2,"m"))</f>
        <v>12</v>
      </c>
      <c r="Y451" s="19">
        <f t="shared" si="822"/>
        <v>2496</v>
      </c>
      <c r="Z451" s="35">
        <f t="shared" si="823"/>
        <v>65.808</v>
      </c>
      <c r="AA451" s="35">
        <f t="shared" si="824"/>
        <v>0</v>
      </c>
      <c r="AB451" s="36">
        <f t="shared" si="825"/>
        <v>0</v>
      </c>
      <c r="AC451" s="35">
        <f t="shared" si="826"/>
        <v>0</v>
      </c>
      <c r="AD451" s="35">
        <f t="shared" si="827"/>
        <v>65.8</v>
      </c>
      <c r="AE451" s="19">
        <f t="shared" si="828"/>
        <v>12</v>
      </c>
      <c r="AF451" s="37">
        <f t="shared" si="943"/>
        <v>789</v>
      </c>
    </row>
    <row r="452" s="2" customFormat="1" ht="30" customHeight="1" spans="1:32">
      <c r="A452" s="18">
        <v>611</v>
      </c>
      <c r="B452" s="19" t="str">
        <f>VLOOKUP($K452,[1]房源明细!$B:$P,5,FALSE)</f>
        <v>张翔</v>
      </c>
      <c r="C452" s="19" t="s">
        <v>408</v>
      </c>
      <c r="D452" s="19">
        <f>VLOOKUP($K452,[1]房源明细!$B:$P,11,FALSE)</f>
        <v>1</v>
      </c>
      <c r="E452" s="19">
        <f>VLOOKUP($K452,[1]房源明细!$B:$P,12,FALSE)</f>
        <v>0</v>
      </c>
      <c r="F452" s="19">
        <f>VLOOKUP($K452,[1]房源明细!$B:$P,13,FALSE)</f>
        <v>0</v>
      </c>
      <c r="G452" s="19">
        <f>VLOOKUP($K452,[1]房源明细!$B:$P,14,FALSE)</f>
        <v>1</v>
      </c>
      <c r="H452" s="19">
        <f>VLOOKUP($K452,[1]房源明细!$B:$P,15,FALSE)</f>
        <v>0</v>
      </c>
      <c r="I452" s="28">
        <f>VLOOKUP($K452,[1]房源明细!$B:$P,3,FALSE)</f>
        <v>43003</v>
      </c>
      <c r="J452" s="19"/>
      <c r="K452" s="29" t="s">
        <v>816</v>
      </c>
      <c r="L452" s="19">
        <f>VLOOKUP($K452,[1]房源明细!$B:$P,2,FALSE)</f>
        <v>47.97</v>
      </c>
      <c r="M452" s="19"/>
      <c r="N452" s="19">
        <f t="shared" ref="N452:Q452" si="952">E452*16</f>
        <v>0</v>
      </c>
      <c r="O452" s="19">
        <f t="shared" si="952"/>
        <v>0</v>
      </c>
      <c r="P452" s="19">
        <f t="shared" si="952"/>
        <v>16</v>
      </c>
      <c r="Q452" s="19">
        <f t="shared" si="952"/>
        <v>0</v>
      </c>
      <c r="R452" s="19">
        <f>[1]房源明细!J616</f>
        <v>4.57</v>
      </c>
      <c r="S452" s="19">
        <f t="shared" ref="S452:V452" si="953">IF($L452&gt;N452,N452,$L452)</f>
        <v>0</v>
      </c>
      <c r="T452" s="19">
        <f t="shared" si="953"/>
        <v>0</v>
      </c>
      <c r="U452" s="19">
        <f t="shared" si="953"/>
        <v>16</v>
      </c>
      <c r="V452" s="19">
        <f t="shared" si="953"/>
        <v>0</v>
      </c>
      <c r="W452" s="19">
        <f>VLOOKUP($K452,[1]房源明细!$B:$P,10,FALSE)</f>
        <v>188</v>
      </c>
      <c r="X452" s="19">
        <f>IF(DATEDIF(I452,$X$2,"m")&gt;12,12,DATEDIF(I452,$X$2,"m"))</f>
        <v>12</v>
      </c>
      <c r="Y452" s="19">
        <f t="shared" si="822"/>
        <v>2256</v>
      </c>
      <c r="Z452" s="35">
        <f t="shared" si="823"/>
        <v>0</v>
      </c>
      <c r="AA452" s="35">
        <f t="shared" si="824"/>
        <v>0</v>
      </c>
      <c r="AB452" s="36">
        <f t="shared" si="825"/>
        <v>21.936</v>
      </c>
      <c r="AC452" s="35">
        <f t="shared" si="826"/>
        <v>0</v>
      </c>
      <c r="AD452" s="35">
        <f t="shared" si="827"/>
        <v>21.93</v>
      </c>
      <c r="AE452" s="19">
        <f t="shared" si="828"/>
        <v>12</v>
      </c>
      <c r="AF452" s="37">
        <f t="shared" si="943"/>
        <v>263</v>
      </c>
    </row>
    <row r="453" s="2" customFormat="1" ht="37" customHeight="1" spans="1:32">
      <c r="A453" s="18">
        <v>612</v>
      </c>
      <c r="B453" s="19" t="str">
        <f>VLOOKUP($K453,[1]房源明细!$B:$P,5,FALSE)</f>
        <v>刘香春</v>
      </c>
      <c r="C453" s="19" t="s">
        <v>817</v>
      </c>
      <c r="D453" s="19">
        <f>VLOOKUP($K453,[1]房源明细!$B:$P,11,FALSE)</f>
        <v>1</v>
      </c>
      <c r="E453" s="19">
        <f>VLOOKUP($K453,[1]房源明细!$B:$P,12,FALSE)</f>
        <v>0</v>
      </c>
      <c r="F453" s="19">
        <f>VLOOKUP($K453,[1]房源明细!$B:$P,13,FALSE)</f>
        <v>0</v>
      </c>
      <c r="G453" s="19">
        <f>VLOOKUP($K453,[1]房源明细!$B:$P,14,FALSE)</f>
        <v>1</v>
      </c>
      <c r="H453" s="19">
        <f>VLOOKUP($K453,[1]房源明细!$B:$P,15,FALSE)</f>
        <v>0</v>
      </c>
      <c r="I453" s="28">
        <f>VLOOKUP($K453,[1]房源明细!$B:$P,3,FALSE)</f>
        <v>43102</v>
      </c>
      <c r="J453" s="19"/>
      <c r="K453" s="29" t="s">
        <v>818</v>
      </c>
      <c r="L453" s="19">
        <f>VLOOKUP($K453,[1]房源明细!$B:$P,2,FALSE)</f>
        <v>47.97</v>
      </c>
      <c r="M453" s="19"/>
      <c r="N453" s="19">
        <f t="shared" ref="N453:Q453" si="954">E453*16</f>
        <v>0</v>
      </c>
      <c r="O453" s="19">
        <f t="shared" si="954"/>
        <v>0</v>
      </c>
      <c r="P453" s="19">
        <f t="shared" si="954"/>
        <v>16</v>
      </c>
      <c r="Q453" s="19">
        <f t="shared" si="954"/>
        <v>0</v>
      </c>
      <c r="R453" s="19">
        <f>[1]房源明细!J617</f>
        <v>4.57</v>
      </c>
      <c r="S453" s="19">
        <f t="shared" ref="S453:V453" si="955">IF($L453&gt;N453,N453,$L453)</f>
        <v>0</v>
      </c>
      <c r="T453" s="19">
        <f t="shared" si="955"/>
        <v>0</v>
      </c>
      <c r="U453" s="19">
        <f t="shared" si="955"/>
        <v>16</v>
      </c>
      <c r="V453" s="19">
        <f t="shared" si="955"/>
        <v>0</v>
      </c>
      <c r="W453" s="19">
        <f>VLOOKUP($K453,[1]房源明细!$B:$P,10,FALSE)</f>
        <v>188</v>
      </c>
      <c r="X453" s="19">
        <f>IF(DATEDIF(I453,$X$2,"m")&gt;12,12,DATEDIF(I453,$X$2,"m"))</f>
        <v>12</v>
      </c>
      <c r="Y453" s="19">
        <f t="shared" si="822"/>
        <v>2256</v>
      </c>
      <c r="Z453" s="35">
        <f t="shared" si="823"/>
        <v>0</v>
      </c>
      <c r="AA453" s="35">
        <f t="shared" si="824"/>
        <v>0</v>
      </c>
      <c r="AB453" s="36">
        <f t="shared" si="825"/>
        <v>21.936</v>
      </c>
      <c r="AC453" s="35">
        <f t="shared" si="826"/>
        <v>0</v>
      </c>
      <c r="AD453" s="35">
        <f t="shared" si="827"/>
        <v>21.93</v>
      </c>
      <c r="AE453" s="19">
        <f t="shared" si="828"/>
        <v>12</v>
      </c>
      <c r="AF453" s="37">
        <f t="shared" si="943"/>
        <v>263</v>
      </c>
    </row>
    <row r="454" s="2" customFormat="1" ht="32" customHeight="1" spans="1:32">
      <c r="A454" s="18">
        <v>613</v>
      </c>
      <c r="B454" s="19" t="str">
        <f>VLOOKUP($K454,[1]房源明细!$B:$P,5,FALSE)</f>
        <v>尹腊梅</v>
      </c>
      <c r="C454" s="19" t="s">
        <v>819</v>
      </c>
      <c r="D454" s="19">
        <f>VLOOKUP($K454,[1]房源明细!$B:$P,11,FALSE)</f>
        <v>2</v>
      </c>
      <c r="E454" s="19">
        <f>VLOOKUP($K454,[1]房源明细!$B:$P,12,FALSE)</f>
        <v>0</v>
      </c>
      <c r="F454" s="19">
        <f>VLOOKUP($K454,[1]房源明细!$B:$P,13,FALSE)</f>
        <v>0</v>
      </c>
      <c r="G454" s="19">
        <f>VLOOKUP($K454,[1]房源明细!$B:$P,14,FALSE)</f>
        <v>2</v>
      </c>
      <c r="H454" s="19">
        <f>VLOOKUP($K454,[1]房源明细!$B:$P,15,FALSE)</f>
        <v>0</v>
      </c>
      <c r="I454" s="28">
        <f>VLOOKUP($K454,[1]房源明细!$B:$P,3,FALSE)</f>
        <v>43108</v>
      </c>
      <c r="J454" s="19"/>
      <c r="K454" s="29" t="s">
        <v>820</v>
      </c>
      <c r="L454" s="19">
        <f>VLOOKUP($K454,[1]房源明细!$B:$P,2,FALSE)</f>
        <v>53.11</v>
      </c>
      <c r="M454" s="19"/>
      <c r="N454" s="19">
        <f t="shared" ref="N454:Q454" si="956">E454*16</f>
        <v>0</v>
      </c>
      <c r="O454" s="19">
        <f t="shared" si="956"/>
        <v>0</v>
      </c>
      <c r="P454" s="19">
        <f t="shared" si="956"/>
        <v>32</v>
      </c>
      <c r="Q454" s="19">
        <f t="shared" si="956"/>
        <v>0</v>
      </c>
      <c r="R454" s="19">
        <f>[1]房源明细!J618</f>
        <v>4.57</v>
      </c>
      <c r="S454" s="19">
        <f t="shared" ref="S454:V454" si="957">IF($L454&gt;N454,N454,$L454)</f>
        <v>0</v>
      </c>
      <c r="T454" s="19">
        <f t="shared" si="957"/>
        <v>0</v>
      </c>
      <c r="U454" s="19">
        <f t="shared" si="957"/>
        <v>32</v>
      </c>
      <c r="V454" s="19">
        <f t="shared" si="957"/>
        <v>0</v>
      </c>
      <c r="W454" s="19">
        <f>VLOOKUP($K454,[1]房源明细!$B:$P,10,FALSE)</f>
        <v>208</v>
      </c>
      <c r="X454" s="19">
        <f>IF(DATEDIF(I454,$X$2,"m")&gt;12,12,DATEDIF(I454,$X$2,"m"))</f>
        <v>12</v>
      </c>
      <c r="Y454" s="19">
        <f t="shared" ref="Y454:Y517" si="958">W454*X454</f>
        <v>2496</v>
      </c>
      <c r="Z454" s="35">
        <f t="shared" ref="Z454:Z517" si="959">S454*R454*0.9</f>
        <v>0</v>
      </c>
      <c r="AA454" s="35">
        <f t="shared" ref="AA454:AA517" si="960">T454*R454*0.8</f>
        <v>0</v>
      </c>
      <c r="AB454" s="36">
        <f t="shared" ref="AB454:AB517" si="961">U454*R454*0.3</f>
        <v>43.872</v>
      </c>
      <c r="AC454" s="35">
        <f t="shared" ref="AC454:AC517" si="962">R454*V454*0.4</f>
        <v>0</v>
      </c>
      <c r="AD454" s="35">
        <f t="shared" ref="AD454:AD517" si="963">TRUNC(Z454+AA454+AB454+AC454,2)</f>
        <v>43.87</v>
      </c>
      <c r="AE454" s="19">
        <f t="shared" ref="AE454:AE517" si="964">X454</f>
        <v>12</v>
      </c>
      <c r="AF454" s="37">
        <f t="shared" si="943"/>
        <v>526</v>
      </c>
    </row>
    <row r="455" s="2" customFormat="1" ht="14.25" spans="1:32">
      <c r="A455" s="18">
        <v>615</v>
      </c>
      <c r="B455" s="19" t="str">
        <f>VLOOKUP($K455,[1]房源明细!$B:$P,5,FALSE)</f>
        <v>宗良仲</v>
      </c>
      <c r="C455" s="19" t="s">
        <v>821</v>
      </c>
      <c r="D455" s="19">
        <f>VLOOKUP($K455,[1]房源明细!$B:$P,11,FALSE)</f>
        <v>1</v>
      </c>
      <c r="E455" s="19">
        <f>VLOOKUP($K455,[1]房源明细!$B:$P,12,FALSE)</f>
        <v>0</v>
      </c>
      <c r="F455" s="19">
        <f>VLOOKUP($K455,[1]房源明细!$B:$P,13,FALSE)</f>
        <v>0</v>
      </c>
      <c r="G455" s="19">
        <f>VLOOKUP($K455,[1]房源明细!$B:$P,14,FALSE)</f>
        <v>1</v>
      </c>
      <c r="H455" s="19">
        <f>VLOOKUP($K455,[1]房源明细!$B:$P,15,FALSE)</f>
        <v>0</v>
      </c>
      <c r="I455" s="28">
        <f>VLOOKUP($K455,[1]房源明细!$B:$P,3,FALSE)</f>
        <v>43004</v>
      </c>
      <c r="J455" s="19"/>
      <c r="K455" s="29" t="s">
        <v>822</v>
      </c>
      <c r="L455" s="19">
        <f>VLOOKUP($K455,[1]房源明细!$B:$P,2,FALSE)</f>
        <v>47.97</v>
      </c>
      <c r="M455" s="19"/>
      <c r="N455" s="19">
        <f t="shared" ref="N455:Q455" si="965">E455*16</f>
        <v>0</v>
      </c>
      <c r="O455" s="19">
        <f t="shared" si="965"/>
        <v>0</v>
      </c>
      <c r="P455" s="19">
        <f t="shared" si="965"/>
        <v>16</v>
      </c>
      <c r="Q455" s="19">
        <f t="shared" si="965"/>
        <v>0</v>
      </c>
      <c r="R455" s="19">
        <f>[1]房源明细!J620</f>
        <v>4.57</v>
      </c>
      <c r="S455" s="19">
        <f t="shared" ref="S455:V455" si="966">IF($L455&gt;N455,N455,$L455)</f>
        <v>0</v>
      </c>
      <c r="T455" s="19">
        <f t="shared" si="966"/>
        <v>0</v>
      </c>
      <c r="U455" s="19">
        <f t="shared" si="966"/>
        <v>16</v>
      </c>
      <c r="V455" s="19">
        <f t="shared" si="966"/>
        <v>0</v>
      </c>
      <c r="W455" s="19">
        <f>VLOOKUP($K455,[1]房源明细!$B:$P,10,FALSE)</f>
        <v>188</v>
      </c>
      <c r="X455" s="19">
        <f>IF(DATEDIF(I455,$X$2,"m")&gt;12,12,DATEDIF(I455,$X$2,"m"))</f>
        <v>12</v>
      </c>
      <c r="Y455" s="19">
        <f t="shared" si="958"/>
        <v>2256</v>
      </c>
      <c r="Z455" s="35">
        <f t="shared" si="959"/>
        <v>0</v>
      </c>
      <c r="AA455" s="35">
        <f t="shared" si="960"/>
        <v>0</v>
      </c>
      <c r="AB455" s="36">
        <f t="shared" si="961"/>
        <v>21.936</v>
      </c>
      <c r="AC455" s="35">
        <f t="shared" si="962"/>
        <v>0</v>
      </c>
      <c r="AD455" s="35">
        <f t="shared" si="963"/>
        <v>21.93</v>
      </c>
      <c r="AE455" s="19">
        <f t="shared" si="964"/>
        <v>12</v>
      </c>
      <c r="AF455" s="37">
        <f t="shared" si="943"/>
        <v>263</v>
      </c>
    </row>
    <row r="456" s="2" customFormat="1" ht="14.25" spans="1:32">
      <c r="A456" s="18">
        <v>617</v>
      </c>
      <c r="B456" s="19" t="str">
        <f>VLOOKUP($K456,[1]房源明细!$B:$P,5,FALSE)</f>
        <v>李剑玉</v>
      </c>
      <c r="C456" s="19" t="s">
        <v>170</v>
      </c>
      <c r="D456" s="19">
        <f>VLOOKUP($K456,[1]房源明细!$B:$P,11,FALSE)</f>
        <v>1</v>
      </c>
      <c r="E456" s="19">
        <f>VLOOKUP($K456,[1]房源明细!$B:$P,12,FALSE)</f>
        <v>0</v>
      </c>
      <c r="F456" s="19">
        <f>VLOOKUP($K456,[1]房源明细!$B:$P,13,FALSE)</f>
        <v>0</v>
      </c>
      <c r="G456" s="19">
        <f>VLOOKUP($K456,[1]房源明细!$B:$P,14,FALSE)</f>
        <v>1</v>
      </c>
      <c r="H456" s="19">
        <f>VLOOKUP($K456,[1]房源明细!$B:$P,15,FALSE)</f>
        <v>0</v>
      </c>
      <c r="I456" s="28">
        <f>VLOOKUP($K456,[1]房源明细!$B:$P,3,FALSE)</f>
        <v>43096</v>
      </c>
      <c r="J456" s="19"/>
      <c r="K456" s="29" t="s">
        <v>823</v>
      </c>
      <c r="L456" s="19">
        <f>VLOOKUP($K456,[1]房源明细!$B:$P,2,FALSE)</f>
        <v>53.11</v>
      </c>
      <c r="M456" s="19"/>
      <c r="N456" s="19">
        <f t="shared" ref="N456:Q456" si="967">E456*16</f>
        <v>0</v>
      </c>
      <c r="O456" s="19">
        <f t="shared" si="967"/>
        <v>0</v>
      </c>
      <c r="P456" s="19">
        <f t="shared" si="967"/>
        <v>16</v>
      </c>
      <c r="Q456" s="19">
        <f t="shared" si="967"/>
        <v>0</v>
      </c>
      <c r="R456" s="19">
        <f>[1]房源明细!J622</f>
        <v>4.57</v>
      </c>
      <c r="S456" s="19">
        <f t="shared" ref="S456:V456" si="968">IF($L456&gt;N456,N456,$L456)</f>
        <v>0</v>
      </c>
      <c r="T456" s="19">
        <f t="shared" si="968"/>
        <v>0</v>
      </c>
      <c r="U456" s="19">
        <f t="shared" si="968"/>
        <v>16</v>
      </c>
      <c r="V456" s="19">
        <f t="shared" si="968"/>
        <v>0</v>
      </c>
      <c r="W456" s="19">
        <f>VLOOKUP($K456,[1]房源明细!$B:$P,10,FALSE)</f>
        <v>208</v>
      </c>
      <c r="X456" s="19">
        <f>IF(DATEDIF(I456,$X$2,"m")&gt;12,12,DATEDIF(I456,$X$2,"m"))</f>
        <v>12</v>
      </c>
      <c r="Y456" s="19">
        <f t="shared" si="958"/>
        <v>2496</v>
      </c>
      <c r="Z456" s="35">
        <f t="shared" si="959"/>
        <v>0</v>
      </c>
      <c r="AA456" s="35">
        <f t="shared" si="960"/>
        <v>0</v>
      </c>
      <c r="AB456" s="36">
        <f t="shared" si="961"/>
        <v>21.936</v>
      </c>
      <c r="AC456" s="35">
        <f t="shared" si="962"/>
        <v>0</v>
      </c>
      <c r="AD456" s="35">
        <f t="shared" si="963"/>
        <v>21.93</v>
      </c>
      <c r="AE456" s="19">
        <f t="shared" si="964"/>
        <v>12</v>
      </c>
      <c r="AF456" s="37">
        <f t="shared" si="943"/>
        <v>263</v>
      </c>
    </row>
    <row r="457" s="2" customFormat="1" ht="14.25" spans="1:32">
      <c r="A457" s="18">
        <v>619</v>
      </c>
      <c r="B457" s="19" t="str">
        <f>VLOOKUP($K457,[1]房源明细!$B:$P,5,FALSE)</f>
        <v>李太文</v>
      </c>
      <c r="C457" s="19" t="s">
        <v>824</v>
      </c>
      <c r="D457" s="19">
        <f>VLOOKUP($K457,[1]房源明细!$B:$P,11,FALSE)</f>
        <v>1</v>
      </c>
      <c r="E457" s="19">
        <f>VLOOKUP($K457,[1]房源明细!$B:$P,12,FALSE)</f>
        <v>1</v>
      </c>
      <c r="F457" s="19">
        <f>VLOOKUP($K457,[1]房源明细!$B:$P,13,FALSE)</f>
        <v>0</v>
      </c>
      <c r="G457" s="19">
        <f>VLOOKUP($K457,[1]房源明细!$B:$P,14,FALSE)</f>
        <v>0</v>
      </c>
      <c r="H457" s="19">
        <f>VLOOKUP($K457,[1]房源明细!$B:$P,15,FALSE)</f>
        <v>0</v>
      </c>
      <c r="I457" s="28">
        <f>VLOOKUP($K457,[1]房源明细!$B:$P,3,FALSE)</f>
        <v>43052</v>
      </c>
      <c r="J457" s="19"/>
      <c r="K457" s="29" t="s">
        <v>825</v>
      </c>
      <c r="L457" s="19">
        <f>VLOOKUP($K457,[1]房源明细!$B:$P,2,FALSE)</f>
        <v>47.97</v>
      </c>
      <c r="M457" s="19"/>
      <c r="N457" s="19">
        <f t="shared" ref="N457:Q457" si="969">E457*16</f>
        <v>16</v>
      </c>
      <c r="O457" s="19">
        <f t="shared" si="969"/>
        <v>0</v>
      </c>
      <c r="P457" s="19">
        <f t="shared" si="969"/>
        <v>0</v>
      </c>
      <c r="Q457" s="19">
        <f t="shared" si="969"/>
        <v>0</v>
      </c>
      <c r="R457" s="19">
        <f>[1]房源明细!J624</f>
        <v>4.57</v>
      </c>
      <c r="S457" s="19">
        <f t="shared" ref="S457:V457" si="970">IF($L457&gt;N457,N457,$L457)</f>
        <v>16</v>
      </c>
      <c r="T457" s="19">
        <f t="shared" si="970"/>
        <v>0</v>
      </c>
      <c r="U457" s="19">
        <f t="shared" si="970"/>
        <v>0</v>
      </c>
      <c r="V457" s="19">
        <f t="shared" si="970"/>
        <v>0</v>
      </c>
      <c r="W457" s="19">
        <f>VLOOKUP($K457,[1]房源明细!$B:$P,10,FALSE)</f>
        <v>188</v>
      </c>
      <c r="X457" s="19">
        <f>IF(DATEDIF(I457,$X$2,"m")&gt;12,12,DATEDIF(I457,$X$2,"m"))</f>
        <v>12</v>
      </c>
      <c r="Y457" s="19">
        <f t="shared" si="958"/>
        <v>2256</v>
      </c>
      <c r="Z457" s="35">
        <f t="shared" si="959"/>
        <v>65.808</v>
      </c>
      <c r="AA457" s="35">
        <f t="shared" si="960"/>
        <v>0</v>
      </c>
      <c r="AB457" s="36">
        <f t="shared" si="961"/>
        <v>0</v>
      </c>
      <c r="AC457" s="35">
        <f t="shared" si="962"/>
        <v>0</v>
      </c>
      <c r="AD457" s="35">
        <f t="shared" si="963"/>
        <v>65.8</v>
      </c>
      <c r="AE457" s="19">
        <f t="shared" si="964"/>
        <v>12</v>
      </c>
      <c r="AF457" s="37">
        <f t="shared" si="943"/>
        <v>789</v>
      </c>
    </row>
    <row r="458" s="3" customFormat="1" ht="30" customHeight="1" spans="1:32">
      <c r="A458" s="18">
        <v>620</v>
      </c>
      <c r="B458" s="19" t="str">
        <f>VLOOKUP($K458,[1]房源明细!$B:$P,5,FALSE)</f>
        <v>祁恩泽</v>
      </c>
      <c r="C458" s="19" t="s">
        <v>826</v>
      </c>
      <c r="D458" s="19">
        <f>VLOOKUP($K458,[1]房源明细!$B:$P,11,FALSE)</f>
        <v>3</v>
      </c>
      <c r="E458" s="19">
        <f>VLOOKUP($K458,[1]房源明细!$B:$P,12,FALSE)</f>
        <v>0</v>
      </c>
      <c r="F458" s="19">
        <f>VLOOKUP($K458,[1]房源明细!$B:$P,13,FALSE)</f>
        <v>0</v>
      </c>
      <c r="G458" s="19">
        <f>VLOOKUP($K458,[1]房源明细!$B:$P,14,FALSE)</f>
        <v>3</v>
      </c>
      <c r="H458" s="19">
        <f>VLOOKUP($K458,[1]房源明细!$B:$P,15,FALSE)</f>
        <v>0</v>
      </c>
      <c r="I458" s="28">
        <f>VLOOKUP($K458,[1]房源明细!$B:$P,3,FALSE)</f>
        <v>43104</v>
      </c>
      <c r="J458" s="39"/>
      <c r="K458" s="29" t="s">
        <v>827</v>
      </c>
      <c r="L458" s="39">
        <f>VLOOKUP($K458,[1]房源明细!$B:$P,2,FALSE)</f>
        <v>47.97</v>
      </c>
      <c r="M458" s="39"/>
      <c r="N458" s="39">
        <f t="shared" ref="N458:Q458" si="971">E458*16</f>
        <v>0</v>
      </c>
      <c r="O458" s="39">
        <f t="shared" si="971"/>
        <v>0</v>
      </c>
      <c r="P458" s="39">
        <f t="shared" si="971"/>
        <v>48</v>
      </c>
      <c r="Q458" s="19">
        <f t="shared" si="971"/>
        <v>0</v>
      </c>
      <c r="R458" s="19">
        <f>[1]房源明细!J625</f>
        <v>4.57</v>
      </c>
      <c r="S458" s="19">
        <f t="shared" ref="S458:V458" si="972">IF($L458&gt;N458,N458,$L458)</f>
        <v>0</v>
      </c>
      <c r="T458" s="19">
        <f t="shared" si="972"/>
        <v>0</v>
      </c>
      <c r="U458" s="19">
        <f t="shared" si="972"/>
        <v>47.97</v>
      </c>
      <c r="V458" s="19">
        <f t="shared" si="972"/>
        <v>0</v>
      </c>
      <c r="W458" s="39">
        <f>VLOOKUP($K458,[1]房源明细!$B:$P,10,FALSE)</f>
        <v>188</v>
      </c>
      <c r="X458" s="19">
        <f>IF(DATEDIF(I458,$X$2,"m")&gt;12,12,DATEDIF(I458,$X$2,"m"))</f>
        <v>12</v>
      </c>
      <c r="Y458" s="39">
        <f t="shared" si="958"/>
        <v>2256</v>
      </c>
      <c r="Z458" s="35">
        <f t="shared" si="959"/>
        <v>0</v>
      </c>
      <c r="AA458" s="35">
        <f t="shared" si="960"/>
        <v>0</v>
      </c>
      <c r="AB458" s="36">
        <f t="shared" si="961"/>
        <v>65.76687</v>
      </c>
      <c r="AC458" s="35">
        <f t="shared" si="962"/>
        <v>0</v>
      </c>
      <c r="AD458" s="35">
        <f t="shared" si="963"/>
        <v>65.76</v>
      </c>
      <c r="AE458" s="19">
        <f t="shared" si="964"/>
        <v>12</v>
      </c>
      <c r="AF458" s="37">
        <f t="shared" si="943"/>
        <v>789</v>
      </c>
    </row>
    <row r="459" s="2" customFormat="1" ht="25" customHeight="1" spans="1:32">
      <c r="A459" s="18">
        <v>621</v>
      </c>
      <c r="B459" s="19" t="str">
        <f>VLOOKUP($K459,[1]房源明细!$B:$P,5,FALSE)</f>
        <v>刘志毛</v>
      </c>
      <c r="C459" s="19" t="s">
        <v>828</v>
      </c>
      <c r="D459" s="19">
        <f>VLOOKUP($K459,[1]房源明细!$B:$P,11,FALSE)</f>
        <v>1</v>
      </c>
      <c r="E459" s="19">
        <f>VLOOKUP($K459,[1]房源明细!$B:$P,12,FALSE)</f>
        <v>0</v>
      </c>
      <c r="F459" s="19">
        <f>VLOOKUP($K459,[1]房源明细!$B:$P,13,FALSE)</f>
        <v>0</v>
      </c>
      <c r="G459" s="19">
        <f>VLOOKUP($K459,[1]房源明细!$B:$P,14,FALSE)</f>
        <v>0</v>
      </c>
      <c r="H459" s="19">
        <f>VLOOKUP($K459,[1]房源明细!$B:$P,15,FALSE)</f>
        <v>1</v>
      </c>
      <c r="I459" s="28">
        <f>VLOOKUP($K459,[1]房源明细!$B:$P,3,FALSE)</f>
        <v>43102</v>
      </c>
      <c r="J459" s="19"/>
      <c r="K459" s="29" t="s">
        <v>829</v>
      </c>
      <c r="L459" s="19">
        <f>VLOOKUP($K459,[1]房源明细!$B:$P,2,FALSE)</f>
        <v>53.11</v>
      </c>
      <c r="M459" s="19"/>
      <c r="N459" s="19">
        <f t="shared" ref="N459:Q459" si="973">E459*16</f>
        <v>0</v>
      </c>
      <c r="O459" s="19">
        <f t="shared" si="973"/>
        <v>0</v>
      </c>
      <c r="P459" s="19">
        <f t="shared" si="973"/>
        <v>0</v>
      </c>
      <c r="Q459" s="19">
        <f t="shared" si="973"/>
        <v>16</v>
      </c>
      <c r="R459" s="19">
        <f>[1]房源明细!J626</f>
        <v>4.57</v>
      </c>
      <c r="S459" s="19">
        <f t="shared" ref="S459:V459" si="974">IF($L459&gt;N459,N459,$L459)</f>
        <v>0</v>
      </c>
      <c r="T459" s="19">
        <f t="shared" si="974"/>
        <v>0</v>
      </c>
      <c r="U459" s="19">
        <f t="shared" si="974"/>
        <v>0</v>
      </c>
      <c r="V459" s="19">
        <f t="shared" si="974"/>
        <v>16</v>
      </c>
      <c r="W459" s="19">
        <f>VLOOKUP($K459,[1]房源明细!$B:$P,10,FALSE)</f>
        <v>208</v>
      </c>
      <c r="X459" s="19">
        <f>IF(DATEDIF(I459,$X$2,"m")&gt;12,12,DATEDIF(I459,$X$2,"m"))</f>
        <v>12</v>
      </c>
      <c r="Y459" s="19">
        <f t="shared" si="958"/>
        <v>2496</v>
      </c>
      <c r="Z459" s="35">
        <f t="shared" si="959"/>
        <v>0</v>
      </c>
      <c r="AA459" s="35">
        <f t="shared" si="960"/>
        <v>0</v>
      </c>
      <c r="AB459" s="36">
        <f t="shared" si="961"/>
        <v>0</v>
      </c>
      <c r="AC459" s="35">
        <f t="shared" si="962"/>
        <v>29.248</v>
      </c>
      <c r="AD459" s="35">
        <f t="shared" si="963"/>
        <v>29.24</v>
      </c>
      <c r="AE459" s="19">
        <f t="shared" si="964"/>
        <v>12</v>
      </c>
      <c r="AF459" s="37">
        <f t="shared" si="943"/>
        <v>350</v>
      </c>
    </row>
    <row r="460" s="2" customFormat="1" ht="14.25" spans="1:32">
      <c r="A460" s="18">
        <v>622</v>
      </c>
      <c r="B460" s="19" t="str">
        <f>VLOOKUP($K460,[1]房源明细!$B:$P,5,FALSE)</f>
        <v>杨建国</v>
      </c>
      <c r="C460" s="19" t="s">
        <v>222</v>
      </c>
      <c r="D460" s="19">
        <f>VLOOKUP($K460,[1]房源明细!$B:$P,11,FALSE)</f>
        <v>1</v>
      </c>
      <c r="E460" s="19">
        <f>VLOOKUP($K460,[1]房源明细!$B:$P,12,FALSE)</f>
        <v>0</v>
      </c>
      <c r="F460" s="19">
        <f>VLOOKUP($K460,[1]房源明细!$B:$P,13,FALSE)</f>
        <v>0</v>
      </c>
      <c r="G460" s="19">
        <f>VLOOKUP($K460,[1]房源明细!$B:$P,14,FALSE)</f>
        <v>1</v>
      </c>
      <c r="H460" s="19">
        <f>VLOOKUP($K460,[1]房源明细!$B:$P,15,FALSE)</f>
        <v>0</v>
      </c>
      <c r="I460" s="28">
        <f>VLOOKUP($K460,[1]房源明细!$B:$P,3,FALSE)</f>
        <v>43003</v>
      </c>
      <c r="J460" s="19"/>
      <c r="K460" s="29" t="s">
        <v>830</v>
      </c>
      <c r="L460" s="19">
        <f>VLOOKUP($K460,[1]房源明细!$B:$P,2,FALSE)</f>
        <v>53.11</v>
      </c>
      <c r="M460" s="19"/>
      <c r="N460" s="19">
        <f t="shared" ref="N460:Q460" si="975">E460*16</f>
        <v>0</v>
      </c>
      <c r="O460" s="19">
        <f t="shared" si="975"/>
        <v>0</v>
      </c>
      <c r="P460" s="19">
        <f t="shared" si="975"/>
        <v>16</v>
      </c>
      <c r="Q460" s="19">
        <f t="shared" si="975"/>
        <v>0</v>
      </c>
      <c r="R460" s="19">
        <f>[1]房源明细!J627</f>
        <v>4.57</v>
      </c>
      <c r="S460" s="19">
        <f t="shared" ref="S460:V460" si="976">IF($L460&gt;N460,N460,$L460)</f>
        <v>0</v>
      </c>
      <c r="T460" s="19">
        <f t="shared" si="976"/>
        <v>0</v>
      </c>
      <c r="U460" s="19">
        <f t="shared" si="976"/>
        <v>16</v>
      </c>
      <c r="V460" s="19">
        <f t="shared" si="976"/>
        <v>0</v>
      </c>
      <c r="W460" s="19">
        <f>VLOOKUP($K460,[1]房源明细!$B:$P,10,FALSE)</f>
        <v>196</v>
      </c>
      <c r="X460" s="19">
        <f>IF(DATEDIF(I460,$X$2,"m")&gt;12,12,DATEDIF(I460,$X$2,"m"))</f>
        <v>12</v>
      </c>
      <c r="Y460" s="19">
        <f t="shared" si="958"/>
        <v>2352</v>
      </c>
      <c r="Z460" s="35">
        <f t="shared" si="959"/>
        <v>0</v>
      </c>
      <c r="AA460" s="35">
        <f t="shared" si="960"/>
        <v>0</v>
      </c>
      <c r="AB460" s="36">
        <f t="shared" si="961"/>
        <v>21.936</v>
      </c>
      <c r="AC460" s="35">
        <f t="shared" si="962"/>
        <v>0</v>
      </c>
      <c r="AD460" s="35">
        <f t="shared" si="963"/>
        <v>21.93</v>
      </c>
      <c r="AE460" s="19">
        <f t="shared" si="964"/>
        <v>12</v>
      </c>
      <c r="AF460" s="37">
        <f t="shared" si="943"/>
        <v>263</v>
      </c>
    </row>
    <row r="461" s="2" customFormat="1" ht="14.25" spans="1:32">
      <c r="A461" s="18">
        <v>623</v>
      </c>
      <c r="B461" s="19" t="str">
        <f>VLOOKUP($K461,[1]房源明细!$B:$P,5,FALSE)</f>
        <v>罗红云</v>
      </c>
      <c r="C461" s="19" t="s">
        <v>831</v>
      </c>
      <c r="D461" s="19">
        <f>VLOOKUP($K461,[1]房源明细!$B:$P,11,FALSE)</f>
        <v>1</v>
      </c>
      <c r="E461" s="19">
        <f>VLOOKUP($K461,[1]房源明细!$B:$P,12,FALSE)</f>
        <v>0</v>
      </c>
      <c r="F461" s="19">
        <f>VLOOKUP($K461,[1]房源明细!$B:$P,13,FALSE)</f>
        <v>0</v>
      </c>
      <c r="G461" s="19">
        <f>VLOOKUP($K461,[1]房源明细!$B:$P,14,FALSE)</f>
        <v>1</v>
      </c>
      <c r="H461" s="19">
        <f>VLOOKUP($K461,[1]房源明细!$B:$P,15,FALSE)</f>
        <v>0</v>
      </c>
      <c r="I461" s="28">
        <f>VLOOKUP($K461,[1]房源明细!$B:$P,3,FALSE)</f>
        <v>43373</v>
      </c>
      <c r="J461" s="19"/>
      <c r="K461" s="29" t="s">
        <v>832</v>
      </c>
      <c r="L461" s="19">
        <f>VLOOKUP($K461,[1]房源明细!$B:$P,2,FALSE)</f>
        <v>47.97</v>
      </c>
      <c r="M461" s="19"/>
      <c r="N461" s="19">
        <f t="shared" ref="N461:Q461" si="977">E461*16</f>
        <v>0</v>
      </c>
      <c r="O461" s="19">
        <f t="shared" si="977"/>
        <v>0</v>
      </c>
      <c r="P461" s="19">
        <f t="shared" si="977"/>
        <v>16</v>
      </c>
      <c r="Q461" s="19">
        <f t="shared" si="977"/>
        <v>0</v>
      </c>
      <c r="R461" s="19">
        <f>[1]房源明细!J628</f>
        <v>4.57</v>
      </c>
      <c r="S461" s="19">
        <f t="shared" ref="S461:V461" si="978">IF($L461&gt;N461,N461,$L461)</f>
        <v>0</v>
      </c>
      <c r="T461" s="19">
        <f t="shared" si="978"/>
        <v>0</v>
      </c>
      <c r="U461" s="19">
        <f t="shared" si="978"/>
        <v>16</v>
      </c>
      <c r="V461" s="19">
        <f t="shared" si="978"/>
        <v>0</v>
      </c>
      <c r="W461" s="19">
        <f>VLOOKUP($K461,[1]房源明细!$B:$P,10,FALSE)</f>
        <v>177</v>
      </c>
      <c r="X461" s="19">
        <f>IF(DATEDIF(I461,$X$2,"m")&gt;12,12,DATEDIF(I461,$X$2,"m"))</f>
        <v>12</v>
      </c>
      <c r="Y461" s="19">
        <f t="shared" si="958"/>
        <v>2124</v>
      </c>
      <c r="Z461" s="35">
        <f t="shared" si="959"/>
        <v>0</v>
      </c>
      <c r="AA461" s="35">
        <f t="shared" si="960"/>
        <v>0</v>
      </c>
      <c r="AB461" s="36">
        <f t="shared" si="961"/>
        <v>21.936</v>
      </c>
      <c r="AC461" s="35">
        <f t="shared" si="962"/>
        <v>0</v>
      </c>
      <c r="AD461" s="35">
        <f t="shared" si="963"/>
        <v>21.93</v>
      </c>
      <c r="AE461" s="19">
        <f t="shared" si="964"/>
        <v>12</v>
      </c>
      <c r="AF461" s="37">
        <f t="shared" si="943"/>
        <v>263</v>
      </c>
    </row>
    <row r="462" s="2" customFormat="1" ht="14.25" spans="1:32">
      <c r="A462" s="18">
        <v>624</v>
      </c>
      <c r="B462" s="19" t="str">
        <f>VLOOKUP($K462,[1]房源明细!$B:$P,5,FALSE)</f>
        <v>黄少兰</v>
      </c>
      <c r="C462" s="19" t="s">
        <v>483</v>
      </c>
      <c r="D462" s="19">
        <f>VLOOKUP($K462,[1]房源明细!$B:$P,11,FALSE)</f>
        <v>1</v>
      </c>
      <c r="E462" s="19">
        <f>VLOOKUP($K462,[1]房源明细!$B:$P,12,FALSE)</f>
        <v>0</v>
      </c>
      <c r="F462" s="19">
        <f>VLOOKUP($K462,[1]房源明细!$B:$P,13,FALSE)</f>
        <v>0</v>
      </c>
      <c r="G462" s="19">
        <f>VLOOKUP($K462,[1]房源明细!$B:$P,14,FALSE)</f>
        <v>1</v>
      </c>
      <c r="H462" s="19">
        <f>VLOOKUP($K462,[1]房源明细!$B:$P,15,FALSE)</f>
        <v>0</v>
      </c>
      <c r="I462" s="28">
        <f>VLOOKUP($K462,[1]房源明细!$B:$P,3,FALSE)</f>
        <v>43103</v>
      </c>
      <c r="J462" s="19"/>
      <c r="K462" s="29" t="s">
        <v>833</v>
      </c>
      <c r="L462" s="19">
        <f>VLOOKUP($K462,[1]房源明细!$B:$P,2,FALSE)</f>
        <v>47.97</v>
      </c>
      <c r="M462" s="19"/>
      <c r="N462" s="19">
        <f t="shared" ref="N462:Q462" si="979">E462*16</f>
        <v>0</v>
      </c>
      <c r="O462" s="19">
        <f t="shared" si="979"/>
        <v>0</v>
      </c>
      <c r="P462" s="19">
        <f t="shared" si="979"/>
        <v>16</v>
      </c>
      <c r="Q462" s="19">
        <f t="shared" si="979"/>
        <v>0</v>
      </c>
      <c r="R462" s="19">
        <f>[1]房源明细!J629</f>
        <v>4.57</v>
      </c>
      <c r="S462" s="19">
        <f t="shared" ref="S462:V462" si="980">IF($L462&gt;N462,N462,$L462)</f>
        <v>0</v>
      </c>
      <c r="T462" s="19">
        <f t="shared" si="980"/>
        <v>0</v>
      </c>
      <c r="U462" s="19">
        <f t="shared" si="980"/>
        <v>16</v>
      </c>
      <c r="V462" s="19">
        <f t="shared" si="980"/>
        <v>0</v>
      </c>
      <c r="W462" s="19">
        <f>VLOOKUP($K462,[1]房源明细!$B:$P,10,FALSE)</f>
        <v>177</v>
      </c>
      <c r="X462" s="19">
        <f>IF(DATEDIF(I462,$X$2,"m")&gt;12,12,DATEDIF(I462,$X$2,"m"))</f>
        <v>12</v>
      </c>
      <c r="Y462" s="19">
        <f t="shared" si="958"/>
        <v>2124</v>
      </c>
      <c r="Z462" s="35">
        <f t="shared" si="959"/>
        <v>0</v>
      </c>
      <c r="AA462" s="35">
        <f t="shared" si="960"/>
        <v>0</v>
      </c>
      <c r="AB462" s="36">
        <f t="shared" si="961"/>
        <v>21.936</v>
      </c>
      <c r="AC462" s="35">
        <f t="shared" si="962"/>
        <v>0</v>
      </c>
      <c r="AD462" s="35">
        <f t="shared" si="963"/>
        <v>21.93</v>
      </c>
      <c r="AE462" s="19">
        <f t="shared" si="964"/>
        <v>12</v>
      </c>
      <c r="AF462" s="37">
        <f t="shared" si="943"/>
        <v>263</v>
      </c>
    </row>
    <row r="463" s="2" customFormat="1" ht="14.25" spans="1:32">
      <c r="A463" s="18">
        <v>625</v>
      </c>
      <c r="B463" s="19" t="str">
        <f>VLOOKUP($K463,[1]房源明细!$B:$P,5,FALSE)</f>
        <v>辛旭</v>
      </c>
      <c r="C463" s="19" t="s">
        <v>834</v>
      </c>
      <c r="D463" s="19">
        <f>VLOOKUP($K463,[1]房源明细!$B:$P,11,FALSE)</f>
        <v>1</v>
      </c>
      <c r="E463" s="19">
        <f>VLOOKUP($K463,[1]房源明细!$B:$P,12,FALSE)</f>
        <v>0</v>
      </c>
      <c r="F463" s="19">
        <f>VLOOKUP($K463,[1]房源明细!$B:$P,13,FALSE)</f>
        <v>0</v>
      </c>
      <c r="G463" s="19">
        <f>VLOOKUP($K463,[1]房源明细!$B:$P,14,FALSE)</f>
        <v>1</v>
      </c>
      <c r="H463" s="19">
        <f>VLOOKUP($K463,[1]房源明细!$B:$P,15,FALSE)</f>
        <v>0</v>
      </c>
      <c r="I463" s="28">
        <f>VLOOKUP($K463,[1]房源明细!$B:$P,3,FALSE)</f>
        <v>43102</v>
      </c>
      <c r="J463" s="19"/>
      <c r="K463" s="29" t="s">
        <v>835</v>
      </c>
      <c r="L463" s="19">
        <f>VLOOKUP($K463,[1]房源明细!$B:$P,2,FALSE)</f>
        <v>53.11</v>
      </c>
      <c r="M463" s="19"/>
      <c r="N463" s="19">
        <f t="shared" ref="N463:Q463" si="981">E463*16</f>
        <v>0</v>
      </c>
      <c r="O463" s="19">
        <f t="shared" si="981"/>
        <v>0</v>
      </c>
      <c r="P463" s="19">
        <f t="shared" si="981"/>
        <v>16</v>
      </c>
      <c r="Q463" s="19">
        <f t="shared" si="981"/>
        <v>0</v>
      </c>
      <c r="R463" s="19">
        <f>[1]房源明细!J630</f>
        <v>4.57</v>
      </c>
      <c r="S463" s="19">
        <f t="shared" ref="S463:V463" si="982">IF($L463&gt;N463,N463,$L463)</f>
        <v>0</v>
      </c>
      <c r="T463" s="19">
        <f t="shared" si="982"/>
        <v>0</v>
      </c>
      <c r="U463" s="19">
        <f t="shared" si="982"/>
        <v>16</v>
      </c>
      <c r="V463" s="19">
        <f t="shared" si="982"/>
        <v>0</v>
      </c>
      <c r="W463" s="19">
        <f>VLOOKUP($K463,[1]房源明细!$B:$P,10,FALSE)</f>
        <v>196</v>
      </c>
      <c r="X463" s="19">
        <f>IF(DATEDIF(I463,$X$2,"m")&gt;12,12,DATEDIF(I463,$X$2,"m"))</f>
        <v>12</v>
      </c>
      <c r="Y463" s="19">
        <f t="shared" si="958"/>
        <v>2352</v>
      </c>
      <c r="Z463" s="35">
        <f t="shared" si="959"/>
        <v>0</v>
      </c>
      <c r="AA463" s="35">
        <f t="shared" si="960"/>
        <v>0</v>
      </c>
      <c r="AB463" s="36">
        <f t="shared" si="961"/>
        <v>21.936</v>
      </c>
      <c r="AC463" s="35">
        <f t="shared" si="962"/>
        <v>0</v>
      </c>
      <c r="AD463" s="35">
        <f t="shared" si="963"/>
        <v>21.93</v>
      </c>
      <c r="AE463" s="19">
        <f t="shared" si="964"/>
        <v>12</v>
      </c>
      <c r="AF463" s="37">
        <f t="shared" si="943"/>
        <v>263</v>
      </c>
    </row>
    <row r="464" s="2" customFormat="1" ht="14.25" spans="1:32">
      <c r="A464" s="18">
        <v>626</v>
      </c>
      <c r="B464" s="19" t="str">
        <f>VLOOKUP($K464,[1]房源明细!$B:$P,5,FALSE)</f>
        <v>黎传容</v>
      </c>
      <c r="C464" s="19" t="s">
        <v>836</v>
      </c>
      <c r="D464" s="19">
        <f>VLOOKUP($K464,[1]房源明细!$B:$P,11,FALSE)</f>
        <v>3</v>
      </c>
      <c r="E464" s="19">
        <f>VLOOKUP($K464,[1]房源明细!$B:$P,12,FALSE)</f>
        <v>3</v>
      </c>
      <c r="F464" s="19">
        <f>VLOOKUP($K464,[1]房源明细!$B:$P,13,FALSE)</f>
        <v>0</v>
      </c>
      <c r="G464" s="19">
        <f>VLOOKUP($K464,[1]房源明细!$B:$P,14,FALSE)</f>
        <v>0</v>
      </c>
      <c r="H464" s="19">
        <f>VLOOKUP($K464,[1]房源明细!$B:$P,15,FALSE)</f>
        <v>0</v>
      </c>
      <c r="I464" s="28">
        <f>VLOOKUP($K464,[1]房源明细!$B:$P,3,FALSE)</f>
        <v>44581</v>
      </c>
      <c r="J464" s="19"/>
      <c r="K464" s="29" t="s">
        <v>837</v>
      </c>
      <c r="L464" s="19">
        <f>VLOOKUP($K464,[1]房源明细!$B:$P,2,FALSE)</f>
        <v>58.14</v>
      </c>
      <c r="M464" s="19"/>
      <c r="N464" s="19">
        <f t="shared" ref="N464:Q464" si="983">E464*16</f>
        <v>48</v>
      </c>
      <c r="O464" s="19">
        <f t="shared" si="983"/>
        <v>0</v>
      </c>
      <c r="P464" s="19">
        <f t="shared" si="983"/>
        <v>0</v>
      </c>
      <c r="Q464" s="19">
        <f t="shared" si="983"/>
        <v>0</v>
      </c>
      <c r="R464" s="19">
        <f>[1]房源明细!J631</f>
        <v>4.57</v>
      </c>
      <c r="S464" s="19">
        <f t="shared" ref="S464:V464" si="984">IF($L464&gt;N464,N464,$L464)</f>
        <v>48</v>
      </c>
      <c r="T464" s="19">
        <f t="shared" si="984"/>
        <v>0</v>
      </c>
      <c r="U464" s="19">
        <f t="shared" si="984"/>
        <v>0</v>
      </c>
      <c r="V464" s="19">
        <f t="shared" si="984"/>
        <v>0</v>
      </c>
      <c r="W464" s="19">
        <f>VLOOKUP($K464,[1]房源明细!$B:$P,10,FALSE)</f>
        <v>221</v>
      </c>
      <c r="X464" s="19">
        <v>12</v>
      </c>
      <c r="Y464" s="19">
        <f t="shared" si="958"/>
        <v>2652</v>
      </c>
      <c r="Z464" s="35">
        <f t="shared" si="959"/>
        <v>197.424</v>
      </c>
      <c r="AA464" s="35">
        <f t="shared" si="960"/>
        <v>0</v>
      </c>
      <c r="AB464" s="36">
        <f t="shared" si="961"/>
        <v>0</v>
      </c>
      <c r="AC464" s="35">
        <f t="shared" si="962"/>
        <v>0</v>
      </c>
      <c r="AD464" s="35">
        <f t="shared" si="963"/>
        <v>197.42</v>
      </c>
      <c r="AE464" s="19">
        <f t="shared" si="964"/>
        <v>12</v>
      </c>
      <c r="AF464" s="37">
        <f t="shared" si="943"/>
        <v>2369</v>
      </c>
    </row>
    <row r="465" s="2" customFormat="1" ht="35" customHeight="1" spans="1:32">
      <c r="A465" s="18">
        <v>628</v>
      </c>
      <c r="B465" s="19" t="str">
        <f>VLOOKUP($K465,[1]房源明细!$B:$P,5,FALSE)</f>
        <v>倪承发</v>
      </c>
      <c r="C465" s="19" t="s">
        <v>838</v>
      </c>
      <c r="D465" s="19">
        <f>VLOOKUP($K465,[1]房源明细!$B:$P,11,FALSE)</f>
        <v>3</v>
      </c>
      <c r="E465" s="19">
        <v>0</v>
      </c>
      <c r="F465" s="19">
        <f>VLOOKUP($K465,[1]房源明细!$B:$P,13,FALSE)</f>
        <v>0</v>
      </c>
      <c r="G465" s="19">
        <v>3</v>
      </c>
      <c r="H465" s="19">
        <f>VLOOKUP($K465,[1]房源明细!$B:$P,15,FALSE)</f>
        <v>0</v>
      </c>
      <c r="I465" s="28">
        <f>VLOOKUP($K465,[1]房源明细!$B:$P,3,FALSE)</f>
        <v>43567</v>
      </c>
      <c r="J465" s="19"/>
      <c r="K465" s="29" t="s">
        <v>839</v>
      </c>
      <c r="L465" s="19">
        <f>VLOOKUP($K465,[1]房源明细!$B:$P,2,FALSE)</f>
        <v>57.36</v>
      </c>
      <c r="M465" s="19"/>
      <c r="N465" s="19">
        <f t="shared" ref="N465:Q465" si="985">E465*16</f>
        <v>0</v>
      </c>
      <c r="O465" s="19">
        <f t="shared" si="985"/>
        <v>0</v>
      </c>
      <c r="P465" s="19">
        <f t="shared" si="985"/>
        <v>48</v>
      </c>
      <c r="Q465" s="19">
        <f t="shared" si="985"/>
        <v>0</v>
      </c>
      <c r="R465" s="19">
        <f>[1]房源明细!J633</f>
        <v>4.57</v>
      </c>
      <c r="S465" s="19">
        <f t="shared" ref="S465:V465" si="986">IF($L465&gt;N465,N465,$L465)</f>
        <v>0</v>
      </c>
      <c r="T465" s="19">
        <f t="shared" si="986"/>
        <v>0</v>
      </c>
      <c r="U465" s="19">
        <f t="shared" si="986"/>
        <v>48</v>
      </c>
      <c r="V465" s="19">
        <f t="shared" si="986"/>
        <v>0</v>
      </c>
      <c r="W465" s="19">
        <f>VLOOKUP($K465,[1]房源明细!$B:$P,10,FALSE)</f>
        <v>218</v>
      </c>
      <c r="X465" s="19">
        <f>IF(DATEDIF(I465,$X$2,"m")&gt;12,12,DATEDIF(I465,$X$2,"m"))</f>
        <v>12</v>
      </c>
      <c r="Y465" s="19">
        <f t="shared" si="958"/>
        <v>2616</v>
      </c>
      <c r="Z465" s="35">
        <f t="shared" si="959"/>
        <v>0</v>
      </c>
      <c r="AA465" s="35">
        <f t="shared" si="960"/>
        <v>0</v>
      </c>
      <c r="AB465" s="36">
        <f t="shared" si="961"/>
        <v>65.808</v>
      </c>
      <c r="AC465" s="35">
        <f t="shared" si="962"/>
        <v>0</v>
      </c>
      <c r="AD465" s="35">
        <f t="shared" si="963"/>
        <v>65.8</v>
      </c>
      <c r="AE465" s="19">
        <f t="shared" si="964"/>
        <v>12</v>
      </c>
      <c r="AF465" s="37">
        <f t="shared" si="943"/>
        <v>789</v>
      </c>
    </row>
    <row r="466" s="2" customFormat="1" ht="45" customHeight="1" spans="1:32">
      <c r="A466" s="18">
        <v>629</v>
      </c>
      <c r="B466" s="19" t="str">
        <f>VLOOKUP($K466,[1]房源明细!$B:$P,5,FALSE)</f>
        <v>李凤英</v>
      </c>
      <c r="C466" s="19" t="s">
        <v>840</v>
      </c>
      <c r="D466" s="19">
        <f>VLOOKUP($K466,[1]房源明细!$B:$P,11,FALSE)</f>
        <v>2</v>
      </c>
      <c r="E466" s="19">
        <f>VLOOKUP($K466,[1]房源明细!$B:$P,12,FALSE)</f>
        <v>0</v>
      </c>
      <c r="F466" s="19">
        <f>VLOOKUP($K466,[1]房源明细!$B:$P,13,FALSE)</f>
        <v>0</v>
      </c>
      <c r="G466" s="19">
        <f>VLOOKUP($K466,[1]房源明细!$B:$P,14,FALSE)</f>
        <v>2</v>
      </c>
      <c r="H466" s="19">
        <f>VLOOKUP($K466,[1]房源明细!$B:$P,15,FALSE)</f>
        <v>0</v>
      </c>
      <c r="I466" s="28">
        <f>VLOOKUP($K466,[1]房源明细!$B:$P,3,FALSE)</f>
        <v>43124</v>
      </c>
      <c r="J466" s="19"/>
      <c r="K466" s="29" t="s">
        <v>841</v>
      </c>
      <c r="L466" s="19">
        <f>VLOOKUP($K466,[1]房源明细!$B:$P,2,FALSE)</f>
        <v>57.39</v>
      </c>
      <c r="M466" s="19"/>
      <c r="N466" s="19">
        <f t="shared" ref="N466:Q466" si="987">E466*16</f>
        <v>0</v>
      </c>
      <c r="O466" s="19">
        <f t="shared" si="987"/>
        <v>0</v>
      </c>
      <c r="P466" s="19">
        <f t="shared" si="987"/>
        <v>32</v>
      </c>
      <c r="Q466" s="19">
        <f t="shared" si="987"/>
        <v>0</v>
      </c>
      <c r="R466" s="19">
        <f>[1]房源明细!J634</f>
        <v>4.57</v>
      </c>
      <c r="S466" s="19">
        <f t="shared" ref="S466:V466" si="988">IF($L466&gt;N466,N466,$L466)</f>
        <v>0</v>
      </c>
      <c r="T466" s="19">
        <f t="shared" si="988"/>
        <v>0</v>
      </c>
      <c r="U466" s="19">
        <f t="shared" si="988"/>
        <v>32</v>
      </c>
      <c r="V466" s="19">
        <f t="shared" si="988"/>
        <v>0</v>
      </c>
      <c r="W466" s="19">
        <f>VLOOKUP($K466,[1]房源明细!$B:$P,10,FALSE)</f>
        <v>218</v>
      </c>
      <c r="X466" s="19">
        <f>IF(DATEDIF(I466,$X$2,"m")&gt;12,12,DATEDIF(I466,$X$2,"m"))</f>
        <v>12</v>
      </c>
      <c r="Y466" s="19">
        <f t="shared" si="958"/>
        <v>2616</v>
      </c>
      <c r="Z466" s="35">
        <f t="shared" si="959"/>
        <v>0</v>
      </c>
      <c r="AA466" s="35">
        <f t="shared" si="960"/>
        <v>0</v>
      </c>
      <c r="AB466" s="36">
        <f t="shared" si="961"/>
        <v>43.872</v>
      </c>
      <c r="AC466" s="35">
        <f t="shared" si="962"/>
        <v>0</v>
      </c>
      <c r="AD466" s="35">
        <f t="shared" si="963"/>
        <v>43.87</v>
      </c>
      <c r="AE466" s="19">
        <f t="shared" si="964"/>
        <v>12</v>
      </c>
      <c r="AF466" s="37">
        <f t="shared" si="943"/>
        <v>526</v>
      </c>
    </row>
    <row r="467" s="2" customFormat="1" ht="40" customHeight="1" spans="1:32">
      <c r="A467" s="18">
        <v>630</v>
      </c>
      <c r="B467" s="19" t="str">
        <f>VLOOKUP($K467,[1]房源明细!$B:$P,5,FALSE)</f>
        <v>黄传应</v>
      </c>
      <c r="C467" s="19" t="s">
        <v>842</v>
      </c>
      <c r="D467" s="19">
        <f>VLOOKUP($K467,[1]房源明细!$B:$P,11,FALSE)</f>
        <v>3</v>
      </c>
      <c r="E467" s="19">
        <f>VLOOKUP($K467,[1]房源明细!$B:$P,12,FALSE)</f>
        <v>0</v>
      </c>
      <c r="F467" s="19">
        <f>VLOOKUP($K467,[1]房源明细!$B:$P,13,FALSE)</f>
        <v>0</v>
      </c>
      <c r="G467" s="19">
        <f>VLOOKUP($K467,[1]房源明细!$B:$P,14,FALSE)</f>
        <v>3</v>
      </c>
      <c r="H467" s="19">
        <f>VLOOKUP($K467,[1]房源明细!$B:$P,15,FALSE)</f>
        <v>0</v>
      </c>
      <c r="I467" s="28">
        <f>VLOOKUP($K467,[1]房源明细!$B:$P,3,FALSE)</f>
        <v>43119</v>
      </c>
      <c r="J467" s="19"/>
      <c r="K467" s="29" t="s">
        <v>843</v>
      </c>
      <c r="L467" s="19">
        <f>VLOOKUP($K467,[1]房源明细!$B:$P,2,FALSE)</f>
        <v>58.7</v>
      </c>
      <c r="M467" s="19"/>
      <c r="N467" s="19">
        <f t="shared" ref="N467:Q467" si="989">E467*16</f>
        <v>0</v>
      </c>
      <c r="O467" s="19">
        <f t="shared" si="989"/>
        <v>0</v>
      </c>
      <c r="P467" s="19">
        <f t="shared" si="989"/>
        <v>48</v>
      </c>
      <c r="Q467" s="19">
        <f t="shared" si="989"/>
        <v>0</v>
      </c>
      <c r="R467" s="19">
        <f>[1]房源明细!J635</f>
        <v>4.57</v>
      </c>
      <c r="S467" s="19">
        <f t="shared" ref="S467:V467" si="990">IF($L467&gt;N467,N467,$L467)</f>
        <v>0</v>
      </c>
      <c r="T467" s="19">
        <f t="shared" si="990"/>
        <v>0</v>
      </c>
      <c r="U467" s="19">
        <f t="shared" si="990"/>
        <v>48</v>
      </c>
      <c r="V467" s="19">
        <f t="shared" si="990"/>
        <v>0</v>
      </c>
      <c r="W467" s="19">
        <f>VLOOKUP($K467,[1]房源明细!$B:$P,10,FALSE)</f>
        <v>223</v>
      </c>
      <c r="X467" s="19">
        <f>IF(DATEDIF(I467,$X$2,"m")&gt;12,12,DATEDIF(I467,$X$2,"m"))</f>
        <v>12</v>
      </c>
      <c r="Y467" s="19">
        <f t="shared" si="958"/>
        <v>2676</v>
      </c>
      <c r="Z467" s="35">
        <f t="shared" si="959"/>
        <v>0</v>
      </c>
      <c r="AA467" s="35">
        <f t="shared" si="960"/>
        <v>0</v>
      </c>
      <c r="AB467" s="36">
        <f t="shared" si="961"/>
        <v>65.808</v>
      </c>
      <c r="AC467" s="35">
        <f t="shared" si="962"/>
        <v>0</v>
      </c>
      <c r="AD467" s="35">
        <f t="shared" si="963"/>
        <v>65.8</v>
      </c>
      <c r="AE467" s="19">
        <f t="shared" si="964"/>
        <v>12</v>
      </c>
      <c r="AF467" s="37">
        <f t="shared" si="943"/>
        <v>789</v>
      </c>
    </row>
    <row r="468" s="2" customFormat="1" ht="37" customHeight="1" spans="1:32">
      <c r="A468" s="18">
        <v>631</v>
      </c>
      <c r="B468" s="19" t="str">
        <f>VLOOKUP($K468,[1]房源明细!$B:$P,5,FALSE)</f>
        <v>孙琴</v>
      </c>
      <c r="C468" s="19" t="s">
        <v>844</v>
      </c>
      <c r="D468" s="19">
        <f>VLOOKUP($K468,[1]房源明细!$B:$P,11,FALSE)</f>
        <v>2</v>
      </c>
      <c r="E468" s="19">
        <f>VLOOKUP($K468,[1]房源明细!$B:$P,12,FALSE)</f>
        <v>0</v>
      </c>
      <c r="F468" s="19">
        <f>VLOOKUP($K468,[1]房源明细!$B:$P,13,FALSE)</f>
        <v>0</v>
      </c>
      <c r="G468" s="19">
        <f>VLOOKUP($K468,[1]房源明细!$B:$P,14,FALSE)</f>
        <v>2</v>
      </c>
      <c r="H468" s="19">
        <f>VLOOKUP($K468,[1]房源明细!$B:$P,15,FALSE)</f>
        <v>0</v>
      </c>
      <c r="I468" s="28">
        <f>VLOOKUP($K468,[1]房源明细!$B:$P,3,FALSE)</f>
        <v>43118</v>
      </c>
      <c r="J468" s="19"/>
      <c r="K468" s="29" t="s">
        <v>845</v>
      </c>
      <c r="L468" s="19">
        <f>VLOOKUP($K468,[1]房源明细!$B:$P,2,FALSE)</f>
        <v>57.36</v>
      </c>
      <c r="M468" s="19"/>
      <c r="N468" s="19">
        <f t="shared" ref="N468:Q468" si="991">E468*16</f>
        <v>0</v>
      </c>
      <c r="O468" s="19">
        <f t="shared" si="991"/>
        <v>0</v>
      </c>
      <c r="P468" s="19">
        <f t="shared" si="991"/>
        <v>32</v>
      </c>
      <c r="Q468" s="19">
        <f t="shared" si="991"/>
        <v>0</v>
      </c>
      <c r="R468" s="19">
        <f>[1]房源明细!J636</f>
        <v>4.57</v>
      </c>
      <c r="S468" s="19">
        <f t="shared" ref="S468:V468" si="992">IF($L468&gt;N468,N468,$L468)</f>
        <v>0</v>
      </c>
      <c r="T468" s="19">
        <f t="shared" si="992"/>
        <v>0</v>
      </c>
      <c r="U468" s="19">
        <f t="shared" si="992"/>
        <v>32</v>
      </c>
      <c r="V468" s="19">
        <f t="shared" si="992"/>
        <v>0</v>
      </c>
      <c r="W468" s="19">
        <f>VLOOKUP($K468,[1]房源明细!$B:$P,10,FALSE)</f>
        <v>220</v>
      </c>
      <c r="X468" s="19">
        <f>IF(DATEDIF(I468,$X$2,"m")&gt;12,12,DATEDIF(I468,$X$2,"m"))</f>
        <v>12</v>
      </c>
      <c r="Y468" s="19">
        <f t="shared" si="958"/>
        <v>2640</v>
      </c>
      <c r="Z468" s="35">
        <f t="shared" si="959"/>
        <v>0</v>
      </c>
      <c r="AA468" s="35">
        <f t="shared" si="960"/>
        <v>0</v>
      </c>
      <c r="AB468" s="36">
        <f t="shared" si="961"/>
        <v>43.872</v>
      </c>
      <c r="AC468" s="35">
        <f t="shared" si="962"/>
        <v>0</v>
      </c>
      <c r="AD468" s="35">
        <f t="shared" si="963"/>
        <v>43.87</v>
      </c>
      <c r="AE468" s="19">
        <f t="shared" si="964"/>
        <v>12</v>
      </c>
      <c r="AF468" s="37">
        <f t="shared" si="943"/>
        <v>526</v>
      </c>
    </row>
    <row r="469" s="2" customFormat="1" ht="14.25" spans="1:32">
      <c r="A469" s="18">
        <v>632</v>
      </c>
      <c r="B469" s="19" t="str">
        <f>VLOOKUP($K469,[1]房源明细!$B:$P,5,FALSE)</f>
        <v>徐桂生</v>
      </c>
      <c r="C469" s="19" t="s">
        <v>846</v>
      </c>
      <c r="D469" s="19">
        <f>VLOOKUP($K469,[1]房源明细!$B:$P,11,FALSE)</f>
        <v>2</v>
      </c>
      <c r="E469" s="19">
        <f>VLOOKUP($K469,[1]房源明细!$B:$P,12,FALSE)</f>
        <v>2</v>
      </c>
      <c r="F469" s="19">
        <f>VLOOKUP($K469,[1]房源明细!$B:$P,13,FALSE)</f>
        <v>0</v>
      </c>
      <c r="G469" s="19">
        <f>VLOOKUP($K469,[1]房源明细!$B:$P,14,FALSE)</f>
        <v>0</v>
      </c>
      <c r="H469" s="19">
        <f>VLOOKUP($K469,[1]房源明细!$B:$P,15,FALSE)</f>
        <v>0</v>
      </c>
      <c r="I469" s="28">
        <f>VLOOKUP($K469,[1]房源明细!$B:$P,3,FALSE)</f>
        <v>43035</v>
      </c>
      <c r="J469" s="19"/>
      <c r="K469" s="29" t="s">
        <v>847</v>
      </c>
      <c r="L469" s="19">
        <f>VLOOKUP($K469,[1]房源明细!$B:$P,2,FALSE)</f>
        <v>57.39</v>
      </c>
      <c r="M469" s="19"/>
      <c r="N469" s="19">
        <f t="shared" ref="N469:Q469" si="993">E469*16</f>
        <v>32</v>
      </c>
      <c r="O469" s="19">
        <f t="shared" si="993"/>
        <v>0</v>
      </c>
      <c r="P469" s="19">
        <f t="shared" si="993"/>
        <v>0</v>
      </c>
      <c r="Q469" s="19">
        <f t="shared" si="993"/>
        <v>0</v>
      </c>
      <c r="R469" s="19">
        <f>[1]房源明细!J637</f>
        <v>4.57</v>
      </c>
      <c r="S469" s="19">
        <f t="shared" ref="S469:V469" si="994">IF($L469&gt;N469,N469,$L469)</f>
        <v>32</v>
      </c>
      <c r="T469" s="19">
        <f t="shared" si="994"/>
        <v>0</v>
      </c>
      <c r="U469" s="19">
        <f t="shared" si="994"/>
        <v>0</v>
      </c>
      <c r="V469" s="19">
        <f t="shared" si="994"/>
        <v>0</v>
      </c>
      <c r="W469" s="19">
        <f>VLOOKUP($K469,[1]房源明细!$B:$P,10,FALSE)</f>
        <v>220</v>
      </c>
      <c r="X469" s="19">
        <f>IF(DATEDIF(I469,$X$2,"m")&gt;12,12,DATEDIF(I469,$X$2,"m"))</f>
        <v>12</v>
      </c>
      <c r="Y469" s="19">
        <f t="shared" si="958"/>
        <v>2640</v>
      </c>
      <c r="Z469" s="35">
        <f t="shared" si="959"/>
        <v>131.616</v>
      </c>
      <c r="AA469" s="35">
        <f t="shared" si="960"/>
        <v>0</v>
      </c>
      <c r="AB469" s="36">
        <f t="shared" si="961"/>
        <v>0</v>
      </c>
      <c r="AC469" s="35">
        <f t="shared" si="962"/>
        <v>0</v>
      </c>
      <c r="AD469" s="35">
        <f t="shared" si="963"/>
        <v>131.61</v>
      </c>
      <c r="AE469" s="19">
        <f t="shared" si="964"/>
        <v>12</v>
      </c>
      <c r="AF469" s="37">
        <f t="shared" si="943"/>
        <v>1579</v>
      </c>
    </row>
    <row r="470" s="2" customFormat="1" ht="41" customHeight="1" spans="1:32">
      <c r="A470" s="18">
        <v>633</v>
      </c>
      <c r="B470" s="19" t="str">
        <f>VLOOKUP($K470,[1]房源明细!$B:$P,5,FALSE)</f>
        <v>向守定</v>
      </c>
      <c r="C470" s="19" t="s">
        <v>848</v>
      </c>
      <c r="D470" s="19">
        <v>3</v>
      </c>
      <c r="E470" s="19">
        <f>VLOOKUP($K470,[1]房源明细!$B:$P,12,FALSE)</f>
        <v>0</v>
      </c>
      <c r="F470" s="19">
        <f>VLOOKUP($K470,[1]房源明细!$B:$P,13,FALSE)</f>
        <v>0</v>
      </c>
      <c r="G470" s="19">
        <f>VLOOKUP($K470,[1]房源明细!$B:$P,14,FALSE)</f>
        <v>0</v>
      </c>
      <c r="H470" s="19">
        <f>VLOOKUP($K470,[1]房源明细!$B:$P,15,FALSE)</f>
        <v>0</v>
      </c>
      <c r="I470" s="28">
        <f>VLOOKUP($K470,[1]房源明细!$B:$P,3,FALSE)</f>
        <v>43452</v>
      </c>
      <c r="J470" s="19"/>
      <c r="K470" s="29" t="s">
        <v>849</v>
      </c>
      <c r="L470" s="19">
        <f>VLOOKUP($K470,[1]房源明细!$B:$P,2,FALSE)</f>
        <v>58.14</v>
      </c>
      <c r="M470" s="19"/>
      <c r="N470" s="19">
        <f t="shared" ref="N470:Q470" si="995">E470*16</f>
        <v>0</v>
      </c>
      <c r="O470" s="19">
        <f t="shared" si="995"/>
        <v>0</v>
      </c>
      <c r="P470" s="19">
        <f t="shared" si="995"/>
        <v>0</v>
      </c>
      <c r="Q470" s="19">
        <f t="shared" si="995"/>
        <v>0</v>
      </c>
      <c r="R470" s="19">
        <f>[1]房源明细!J638</f>
        <v>4.57</v>
      </c>
      <c r="S470" s="19">
        <f t="shared" ref="S470:V470" si="996">IF($L470&gt;N470,N470,$L470)</f>
        <v>0</v>
      </c>
      <c r="T470" s="19">
        <f t="shared" si="996"/>
        <v>0</v>
      </c>
      <c r="U470" s="19">
        <f t="shared" si="996"/>
        <v>0</v>
      </c>
      <c r="V470" s="19">
        <f t="shared" si="996"/>
        <v>0</v>
      </c>
      <c r="W470" s="19">
        <f>VLOOKUP($K470,[1]房源明细!$B:$P,10,FALSE)</f>
        <v>223</v>
      </c>
      <c r="X470" s="19">
        <f>IF(DATEDIF(I470,$X$2,"m")&gt;12,12,DATEDIF(I470,$X$2,"m"))</f>
        <v>12</v>
      </c>
      <c r="Y470" s="19">
        <f t="shared" si="958"/>
        <v>2676</v>
      </c>
      <c r="Z470" s="35">
        <f t="shared" si="959"/>
        <v>0</v>
      </c>
      <c r="AA470" s="35">
        <f t="shared" si="960"/>
        <v>0</v>
      </c>
      <c r="AB470" s="36">
        <f t="shared" si="961"/>
        <v>0</v>
      </c>
      <c r="AC470" s="35">
        <f t="shared" si="962"/>
        <v>0</v>
      </c>
      <c r="AD470" s="35">
        <f t="shared" si="963"/>
        <v>0</v>
      </c>
      <c r="AE470" s="19">
        <f t="shared" si="964"/>
        <v>12</v>
      </c>
      <c r="AF470" s="37">
        <f t="shared" si="943"/>
        <v>0</v>
      </c>
    </row>
    <row r="471" s="2" customFormat="1" ht="30" customHeight="1" spans="1:32">
      <c r="A471" s="18">
        <v>634</v>
      </c>
      <c r="B471" s="19" t="str">
        <f>VLOOKUP($K471,[1]房源明细!$B:$P,5,FALSE)</f>
        <v>左文才</v>
      </c>
      <c r="C471" s="19" t="s">
        <v>850</v>
      </c>
      <c r="D471" s="19">
        <f>VLOOKUP($K471,[1]房源明细!$B:$P,11,FALSE)</f>
        <v>2</v>
      </c>
      <c r="E471" s="19">
        <f>VLOOKUP($K471,[1]房源明细!$B:$P,12,FALSE)</f>
        <v>0</v>
      </c>
      <c r="F471" s="19">
        <f>VLOOKUP($K471,[1]房源明细!$B:$P,13,FALSE)</f>
        <v>0</v>
      </c>
      <c r="G471" s="19">
        <f>VLOOKUP($K471,[1]房源明细!$B:$P,14,FALSE)</f>
        <v>2</v>
      </c>
      <c r="H471" s="19">
        <f>VLOOKUP($K471,[1]房源明细!$B:$P,15,FALSE)</f>
        <v>0</v>
      </c>
      <c r="I471" s="28">
        <f>VLOOKUP($K471,[1]房源明细!$B:$P,3,FALSE)</f>
        <v>43452</v>
      </c>
      <c r="J471" s="19"/>
      <c r="K471" s="29" t="s">
        <v>851</v>
      </c>
      <c r="L471" s="19">
        <f>VLOOKUP($K471,[1]房源明细!$B:$P,2,FALSE)</f>
        <v>58.7</v>
      </c>
      <c r="M471" s="19"/>
      <c r="N471" s="19">
        <f t="shared" ref="N471:Q471" si="997">E471*16</f>
        <v>0</v>
      </c>
      <c r="O471" s="19">
        <f t="shared" si="997"/>
        <v>0</v>
      </c>
      <c r="P471" s="19">
        <f t="shared" si="997"/>
        <v>32</v>
      </c>
      <c r="Q471" s="19">
        <f t="shared" si="997"/>
        <v>0</v>
      </c>
      <c r="R471" s="19">
        <f>[1]房源明细!J639</f>
        <v>4.57</v>
      </c>
      <c r="S471" s="19">
        <f t="shared" ref="S471:V471" si="998">IF($L471&gt;N471,N471,$L471)</f>
        <v>0</v>
      </c>
      <c r="T471" s="19">
        <f t="shared" si="998"/>
        <v>0</v>
      </c>
      <c r="U471" s="19">
        <f t="shared" si="998"/>
        <v>32</v>
      </c>
      <c r="V471" s="19">
        <f t="shared" si="998"/>
        <v>0</v>
      </c>
      <c r="W471" s="19">
        <f>VLOOKUP($K471,[1]房源明细!$B:$P,10,FALSE)</f>
        <v>225</v>
      </c>
      <c r="X471" s="19">
        <f>IF(DATEDIF(I471,$X$2,"m")&gt;12,12,DATEDIF(I471,$X$2,"m"))</f>
        <v>12</v>
      </c>
      <c r="Y471" s="19">
        <f t="shared" si="958"/>
        <v>2700</v>
      </c>
      <c r="Z471" s="35">
        <f t="shared" si="959"/>
        <v>0</v>
      </c>
      <c r="AA471" s="35">
        <f t="shared" si="960"/>
        <v>0</v>
      </c>
      <c r="AB471" s="36">
        <f t="shared" si="961"/>
        <v>43.872</v>
      </c>
      <c r="AC471" s="35">
        <f t="shared" si="962"/>
        <v>0</v>
      </c>
      <c r="AD471" s="35">
        <f t="shared" si="963"/>
        <v>43.87</v>
      </c>
      <c r="AE471" s="19">
        <f t="shared" si="964"/>
        <v>12</v>
      </c>
      <c r="AF471" s="37">
        <f t="shared" si="943"/>
        <v>526</v>
      </c>
    </row>
    <row r="472" s="2" customFormat="1" ht="33" customHeight="1" spans="1:32">
      <c r="A472" s="18">
        <v>635</v>
      </c>
      <c r="B472" s="19" t="str">
        <f>VLOOKUP($K472,[1]房源明细!$B:$P,5,FALSE)</f>
        <v>刘宝林</v>
      </c>
      <c r="C472" s="19" t="s">
        <v>357</v>
      </c>
      <c r="D472" s="19">
        <f>VLOOKUP($K472,[1]房源明细!$B:$P,11,FALSE)</f>
        <v>3</v>
      </c>
      <c r="E472" s="19">
        <f>VLOOKUP($K472,[1]房源明细!$B:$P,12,FALSE)</f>
        <v>0</v>
      </c>
      <c r="F472" s="19">
        <f>VLOOKUP($K472,[1]房源明细!$B:$P,13,FALSE)</f>
        <v>0</v>
      </c>
      <c r="G472" s="19">
        <f>VLOOKUP($K472,[1]房源明细!$B:$P,14,FALSE)</f>
        <v>3</v>
      </c>
      <c r="H472" s="19">
        <f>VLOOKUP($K472,[1]房源明细!$B:$P,15,FALSE)</f>
        <v>0</v>
      </c>
      <c r="I472" s="28">
        <f>VLOOKUP($K472,[1]房源明细!$B:$P,3,FALSE)</f>
        <v>43040</v>
      </c>
      <c r="J472" s="19"/>
      <c r="K472" s="29" t="s">
        <v>852</v>
      </c>
      <c r="L472" s="19">
        <f>VLOOKUP($K472,[1]房源明细!$B:$P,2,FALSE)</f>
        <v>57.36</v>
      </c>
      <c r="M472" s="19"/>
      <c r="N472" s="19">
        <f t="shared" ref="N472:Q472" si="999">E472*16</f>
        <v>0</v>
      </c>
      <c r="O472" s="19">
        <f t="shared" si="999"/>
        <v>0</v>
      </c>
      <c r="P472" s="19">
        <f t="shared" si="999"/>
        <v>48</v>
      </c>
      <c r="Q472" s="19">
        <f t="shared" si="999"/>
        <v>0</v>
      </c>
      <c r="R472" s="19">
        <f>[1]房源明细!J640</f>
        <v>4.57</v>
      </c>
      <c r="S472" s="19">
        <f t="shared" ref="S472:V472" si="1000">IF($L472&gt;N472,N472,$L472)</f>
        <v>0</v>
      </c>
      <c r="T472" s="19">
        <f t="shared" si="1000"/>
        <v>0</v>
      </c>
      <c r="U472" s="19">
        <f t="shared" si="1000"/>
        <v>48</v>
      </c>
      <c r="V472" s="19">
        <f t="shared" si="1000"/>
        <v>0</v>
      </c>
      <c r="W472" s="19">
        <f>VLOOKUP($K472,[1]房源明细!$B:$P,10,FALSE)</f>
        <v>224</v>
      </c>
      <c r="X472" s="19">
        <f>IF(DATEDIF(I472,$X$2,"m")&gt;12,12,DATEDIF(I472,$X$2,"m"))</f>
        <v>12</v>
      </c>
      <c r="Y472" s="19">
        <f t="shared" si="958"/>
        <v>2688</v>
      </c>
      <c r="Z472" s="35">
        <f t="shared" si="959"/>
        <v>0</v>
      </c>
      <c r="AA472" s="35">
        <f t="shared" si="960"/>
        <v>0</v>
      </c>
      <c r="AB472" s="36">
        <f t="shared" si="961"/>
        <v>65.808</v>
      </c>
      <c r="AC472" s="35">
        <f t="shared" si="962"/>
        <v>0</v>
      </c>
      <c r="AD472" s="35">
        <f t="shared" si="963"/>
        <v>65.8</v>
      </c>
      <c r="AE472" s="19">
        <f t="shared" si="964"/>
        <v>12</v>
      </c>
      <c r="AF472" s="37">
        <f t="shared" si="943"/>
        <v>789</v>
      </c>
    </row>
    <row r="473" s="2" customFormat="1" ht="25" customHeight="1" spans="1:32">
      <c r="A473" s="18">
        <v>636</v>
      </c>
      <c r="B473" s="19" t="str">
        <f>VLOOKUP($K473,[1]房源明细!$B:$P,5,FALSE)</f>
        <v>汪祖松</v>
      </c>
      <c r="C473" s="19" t="s">
        <v>853</v>
      </c>
      <c r="D473" s="19">
        <f>VLOOKUP($K473,[1]房源明细!$B:$P,11,FALSE)</f>
        <v>4</v>
      </c>
      <c r="E473" s="19">
        <f>VLOOKUP($K473,[1]房源明细!$B:$P,12,FALSE)</f>
        <v>0</v>
      </c>
      <c r="F473" s="19">
        <f>VLOOKUP($K473,[1]房源明细!$B:$P,13,FALSE)</f>
        <v>0</v>
      </c>
      <c r="G473" s="19">
        <f>VLOOKUP($K473,[1]房源明细!$B:$P,14,FALSE)</f>
        <v>4</v>
      </c>
      <c r="H473" s="19">
        <f>VLOOKUP($K473,[1]房源明细!$B:$P,15,FALSE)</f>
        <v>0</v>
      </c>
      <c r="I473" s="28">
        <f>VLOOKUP($K473,[1]房源明细!$B:$P,3,FALSE)</f>
        <v>43452</v>
      </c>
      <c r="J473" s="19"/>
      <c r="K473" s="29" t="s">
        <v>854</v>
      </c>
      <c r="L473" s="19">
        <f>VLOOKUP($K473,[1]房源明细!$B:$P,2,FALSE)</f>
        <v>57.39</v>
      </c>
      <c r="M473" s="19"/>
      <c r="N473" s="19">
        <f t="shared" ref="N473:Q473" si="1001">E473*16</f>
        <v>0</v>
      </c>
      <c r="O473" s="19">
        <f t="shared" si="1001"/>
        <v>0</v>
      </c>
      <c r="P473" s="19">
        <f t="shared" si="1001"/>
        <v>64</v>
      </c>
      <c r="Q473" s="19">
        <f t="shared" si="1001"/>
        <v>0</v>
      </c>
      <c r="R473" s="19">
        <f>[1]房源明细!J641</f>
        <v>4.57</v>
      </c>
      <c r="S473" s="19">
        <f t="shared" ref="S473:V473" si="1002">IF($L473&gt;N473,N473,$L473)</f>
        <v>0</v>
      </c>
      <c r="T473" s="19">
        <f t="shared" si="1002"/>
        <v>0</v>
      </c>
      <c r="U473" s="19">
        <f t="shared" si="1002"/>
        <v>57.39</v>
      </c>
      <c r="V473" s="19">
        <f t="shared" si="1002"/>
        <v>0</v>
      </c>
      <c r="W473" s="19">
        <f>VLOOKUP($K473,[1]房源明细!$B:$P,10,FALSE)</f>
        <v>224</v>
      </c>
      <c r="X473" s="19">
        <f>IF(DATEDIF(I473,$X$2,"m")&gt;12,12,DATEDIF(I473,$X$2,"m"))</f>
        <v>12</v>
      </c>
      <c r="Y473" s="19">
        <f t="shared" si="958"/>
        <v>2688</v>
      </c>
      <c r="Z473" s="35">
        <f t="shared" si="959"/>
        <v>0</v>
      </c>
      <c r="AA473" s="35">
        <f t="shared" si="960"/>
        <v>0</v>
      </c>
      <c r="AB473" s="36">
        <f t="shared" si="961"/>
        <v>78.68169</v>
      </c>
      <c r="AC473" s="35">
        <f t="shared" si="962"/>
        <v>0</v>
      </c>
      <c r="AD473" s="35">
        <f t="shared" si="963"/>
        <v>78.68</v>
      </c>
      <c r="AE473" s="19">
        <f t="shared" si="964"/>
        <v>12</v>
      </c>
      <c r="AF473" s="37">
        <f t="shared" si="943"/>
        <v>944</v>
      </c>
    </row>
    <row r="474" s="2" customFormat="1" ht="25" customHeight="1" spans="1:32">
      <c r="A474" s="18">
        <v>637</v>
      </c>
      <c r="B474" s="19" t="str">
        <f>VLOOKUP($K474,[1]房源明细!$B:$P,5,FALSE)</f>
        <v>丁启练</v>
      </c>
      <c r="C474" s="19" t="s">
        <v>855</v>
      </c>
      <c r="D474" s="19">
        <f>VLOOKUP($K474,[1]房源明细!$B:$P,11,FALSE)</f>
        <v>3</v>
      </c>
      <c r="E474" s="19">
        <f>VLOOKUP($K474,[1]房源明细!$B:$P,12,FALSE)</f>
        <v>0</v>
      </c>
      <c r="F474" s="19">
        <f>VLOOKUP($K474,[1]房源明细!$B:$P,13,FALSE)</f>
        <v>0</v>
      </c>
      <c r="G474" s="19">
        <f>VLOOKUP($K474,[1]房源明细!$B:$P,14,FALSE)</f>
        <v>3</v>
      </c>
      <c r="H474" s="19">
        <f>VLOOKUP($K474,[1]房源明细!$B:$P,15,FALSE)</f>
        <v>0</v>
      </c>
      <c r="I474" s="28">
        <f>VLOOKUP($K474,[1]房源明细!$B:$P,3,FALSE)</f>
        <v>43038</v>
      </c>
      <c r="J474" s="19"/>
      <c r="K474" s="29" t="s">
        <v>856</v>
      </c>
      <c r="L474" s="19">
        <f>VLOOKUP($K474,[1]房源明细!$B:$P,2,FALSE)</f>
        <v>58.14</v>
      </c>
      <c r="M474" s="19"/>
      <c r="N474" s="19">
        <f t="shared" ref="N474:Q474" si="1003">E474*16</f>
        <v>0</v>
      </c>
      <c r="O474" s="19">
        <f t="shared" si="1003"/>
        <v>0</v>
      </c>
      <c r="P474" s="19">
        <f t="shared" si="1003"/>
        <v>48</v>
      </c>
      <c r="Q474" s="19">
        <f t="shared" si="1003"/>
        <v>0</v>
      </c>
      <c r="R474" s="19">
        <f>[1]房源明细!J642</f>
        <v>4.57</v>
      </c>
      <c r="S474" s="19">
        <f t="shared" ref="S474:V474" si="1004">IF($L474&gt;N474,N474,$L474)</f>
        <v>0</v>
      </c>
      <c r="T474" s="19">
        <f t="shared" si="1004"/>
        <v>0</v>
      </c>
      <c r="U474" s="19">
        <f t="shared" si="1004"/>
        <v>48</v>
      </c>
      <c r="V474" s="19">
        <f t="shared" si="1004"/>
        <v>0</v>
      </c>
      <c r="W474" s="19">
        <f>VLOOKUP($K474,[1]房源明细!$B:$P,10,FALSE)</f>
        <v>227</v>
      </c>
      <c r="X474" s="19">
        <f>IF(DATEDIF(I474,$X$2,"m")&gt;12,12,DATEDIF(I474,$X$2,"m"))</f>
        <v>12</v>
      </c>
      <c r="Y474" s="19">
        <f t="shared" si="958"/>
        <v>2724</v>
      </c>
      <c r="Z474" s="35">
        <f t="shared" si="959"/>
        <v>0</v>
      </c>
      <c r="AA474" s="35">
        <f t="shared" si="960"/>
        <v>0</v>
      </c>
      <c r="AB474" s="36">
        <f t="shared" si="961"/>
        <v>65.808</v>
      </c>
      <c r="AC474" s="35">
        <f t="shared" si="962"/>
        <v>0</v>
      </c>
      <c r="AD474" s="35">
        <f t="shared" si="963"/>
        <v>65.8</v>
      </c>
      <c r="AE474" s="19">
        <f t="shared" si="964"/>
        <v>12</v>
      </c>
      <c r="AF474" s="37">
        <f t="shared" si="943"/>
        <v>789</v>
      </c>
    </row>
    <row r="475" s="2" customFormat="1" ht="41" customHeight="1" spans="1:32">
      <c r="A475" s="18">
        <v>638</v>
      </c>
      <c r="B475" s="19" t="str">
        <f>VLOOKUP($K475,[1]房源明细!$B:$P,5,FALSE)</f>
        <v>彭易霞</v>
      </c>
      <c r="C475" s="19" t="s">
        <v>857</v>
      </c>
      <c r="D475" s="19">
        <f>VLOOKUP($K475,[1]房源明细!$B:$P,11,FALSE)</f>
        <v>3</v>
      </c>
      <c r="E475" s="19">
        <f>VLOOKUP($K475,[1]房源明细!$B:$P,12,FALSE)</f>
        <v>2</v>
      </c>
      <c r="F475" s="19">
        <f>VLOOKUP($K475,[1]房源明细!$B:$P,13,FALSE)</f>
        <v>0</v>
      </c>
      <c r="G475" s="19">
        <f>VLOOKUP($K475,[1]房源明细!$B:$P,14,FALSE)</f>
        <v>0</v>
      </c>
      <c r="H475" s="19">
        <f>VLOOKUP($K475,[1]房源明细!$B:$P,15,FALSE)</f>
        <v>0</v>
      </c>
      <c r="I475" s="28">
        <f>VLOOKUP($K475,[1]房源明细!$B:$P,3,FALSE)</f>
        <v>43035</v>
      </c>
      <c r="J475" s="19"/>
      <c r="K475" s="29" t="s">
        <v>858</v>
      </c>
      <c r="L475" s="19">
        <f>VLOOKUP($K475,[1]房源明细!$B:$P,2,FALSE)</f>
        <v>58.7</v>
      </c>
      <c r="M475" s="19"/>
      <c r="N475" s="19">
        <f t="shared" ref="N475:Q475" si="1005">E475*16</f>
        <v>32</v>
      </c>
      <c r="O475" s="19">
        <f t="shared" si="1005"/>
        <v>0</v>
      </c>
      <c r="P475" s="19">
        <f t="shared" si="1005"/>
        <v>0</v>
      </c>
      <c r="Q475" s="19">
        <f t="shared" si="1005"/>
        <v>0</v>
      </c>
      <c r="R475" s="19">
        <f>[1]房源明细!J643</f>
        <v>4.57</v>
      </c>
      <c r="S475" s="19">
        <f t="shared" ref="S475:V475" si="1006">IF($L475&gt;N475,N475,$L475)</f>
        <v>32</v>
      </c>
      <c r="T475" s="19">
        <f t="shared" si="1006"/>
        <v>0</v>
      </c>
      <c r="U475" s="19">
        <f t="shared" si="1006"/>
        <v>0</v>
      </c>
      <c r="V475" s="19">
        <f t="shared" si="1006"/>
        <v>0</v>
      </c>
      <c r="W475" s="19">
        <f>VLOOKUP($K475,[1]房源明细!$B:$P,10,FALSE)</f>
        <v>230</v>
      </c>
      <c r="X475" s="19">
        <f>IF(DATEDIF(I475,$X$2,"m")&gt;12,12,DATEDIF(I475,$X$2,"m"))</f>
        <v>12</v>
      </c>
      <c r="Y475" s="19">
        <f t="shared" si="958"/>
        <v>2760</v>
      </c>
      <c r="Z475" s="35">
        <f t="shared" si="959"/>
        <v>131.616</v>
      </c>
      <c r="AA475" s="35">
        <f t="shared" si="960"/>
        <v>0</v>
      </c>
      <c r="AB475" s="36">
        <f t="shared" si="961"/>
        <v>0</v>
      </c>
      <c r="AC475" s="35">
        <f t="shared" si="962"/>
        <v>0</v>
      </c>
      <c r="AD475" s="35">
        <f t="shared" si="963"/>
        <v>131.61</v>
      </c>
      <c r="AE475" s="19">
        <f t="shared" si="964"/>
        <v>12</v>
      </c>
      <c r="AF475" s="37">
        <f t="shared" si="943"/>
        <v>1579</v>
      </c>
    </row>
    <row r="476" s="2" customFormat="1" ht="31" customHeight="1" spans="1:32">
      <c r="A476" s="18">
        <v>640</v>
      </c>
      <c r="B476" s="19" t="str">
        <f>VLOOKUP($K476,[1]房源明细!$B:$P,5,FALSE)</f>
        <v>易红明</v>
      </c>
      <c r="C476" s="19" t="s">
        <v>40</v>
      </c>
      <c r="D476" s="19">
        <f>VLOOKUP($K476,[1]房源明细!$B:$P,11,FALSE)</f>
        <v>3</v>
      </c>
      <c r="E476" s="19">
        <f>VLOOKUP($K476,[1]房源明细!$B:$P,12,FALSE)</f>
        <v>0</v>
      </c>
      <c r="F476" s="19">
        <f>VLOOKUP($K476,[1]房源明细!$B:$P,13,FALSE)</f>
        <v>0</v>
      </c>
      <c r="G476" s="19">
        <v>2</v>
      </c>
      <c r="H476" s="19">
        <f>VLOOKUP($K476,[1]房源明细!$B:$P,15,FALSE)</f>
        <v>0</v>
      </c>
      <c r="I476" s="28">
        <f>VLOOKUP($K476,[1]房源明细!$B:$P,3,FALSE)</f>
        <v>43119</v>
      </c>
      <c r="J476" s="19"/>
      <c r="K476" s="29" t="s">
        <v>859</v>
      </c>
      <c r="L476" s="19">
        <f>VLOOKUP($K476,[1]房源明细!$B:$P,2,FALSE)</f>
        <v>57.39</v>
      </c>
      <c r="M476" s="19"/>
      <c r="N476" s="19">
        <f t="shared" ref="N476:Q476" si="1007">E476*16</f>
        <v>0</v>
      </c>
      <c r="O476" s="19">
        <f t="shared" si="1007"/>
        <v>0</v>
      </c>
      <c r="P476" s="19">
        <f t="shared" si="1007"/>
        <v>32</v>
      </c>
      <c r="Q476" s="19">
        <f t="shared" si="1007"/>
        <v>0</v>
      </c>
      <c r="R476" s="19">
        <f>[1]房源明细!J645</f>
        <v>4.57</v>
      </c>
      <c r="S476" s="19">
        <f t="shared" ref="S476:V476" si="1008">IF($L476&gt;N476,N476,$L476)</f>
        <v>0</v>
      </c>
      <c r="T476" s="19">
        <f t="shared" si="1008"/>
        <v>0</v>
      </c>
      <c r="U476" s="19">
        <f t="shared" si="1008"/>
        <v>32</v>
      </c>
      <c r="V476" s="19">
        <f t="shared" si="1008"/>
        <v>0</v>
      </c>
      <c r="W476" s="19">
        <f>VLOOKUP($K476,[1]房源明细!$B:$P,10,FALSE)</f>
        <v>224</v>
      </c>
      <c r="X476" s="19">
        <f>IF(DATEDIF(I476,$X$2,"m")&gt;12,12,DATEDIF(I476,$X$2,"m"))</f>
        <v>12</v>
      </c>
      <c r="Y476" s="19">
        <f t="shared" si="958"/>
        <v>2688</v>
      </c>
      <c r="Z476" s="35">
        <f t="shared" si="959"/>
        <v>0</v>
      </c>
      <c r="AA476" s="35">
        <f t="shared" si="960"/>
        <v>0</v>
      </c>
      <c r="AB476" s="36">
        <f t="shared" si="961"/>
        <v>43.872</v>
      </c>
      <c r="AC476" s="35">
        <f t="shared" si="962"/>
        <v>0</v>
      </c>
      <c r="AD476" s="35">
        <f t="shared" si="963"/>
        <v>43.87</v>
      </c>
      <c r="AE476" s="19">
        <f t="shared" si="964"/>
        <v>12</v>
      </c>
      <c r="AF476" s="37">
        <f t="shared" si="943"/>
        <v>526</v>
      </c>
    </row>
    <row r="477" s="2" customFormat="1" ht="14.25" spans="1:32">
      <c r="A477" s="18">
        <v>641</v>
      </c>
      <c r="B477" s="19" t="str">
        <f>VLOOKUP($K477,[1]房源明细!$B:$P,5,FALSE)</f>
        <v>冯金容</v>
      </c>
      <c r="C477" s="19" t="s">
        <v>860</v>
      </c>
      <c r="D477" s="19">
        <f>VLOOKUP($K477,[1]房源明细!$B:$P,11,FALSE)</f>
        <v>3</v>
      </c>
      <c r="E477" s="19">
        <f>VLOOKUP($K477,[1]房源明细!$B:$P,12,FALSE)</f>
        <v>3</v>
      </c>
      <c r="F477" s="19">
        <f>VLOOKUP($K477,[1]房源明细!$B:$P,13,FALSE)</f>
        <v>0</v>
      </c>
      <c r="G477" s="19">
        <f>VLOOKUP($K477,[1]房源明细!$B:$P,14,FALSE)</f>
        <v>0</v>
      </c>
      <c r="H477" s="19">
        <f>VLOOKUP($K477,[1]房源明细!$B:$P,15,FALSE)</f>
        <v>0</v>
      </c>
      <c r="I477" s="28">
        <f>VLOOKUP($K477,[1]房源明细!$B:$P,3,FALSE)</f>
        <v>43035</v>
      </c>
      <c r="J477" s="19"/>
      <c r="K477" s="29" t="s">
        <v>861</v>
      </c>
      <c r="L477" s="19">
        <f>VLOOKUP($K477,[1]房源明细!$B:$P,2,FALSE)</f>
        <v>58.14</v>
      </c>
      <c r="M477" s="19"/>
      <c r="N477" s="19">
        <f t="shared" ref="N477:Q477" si="1009">E477*16</f>
        <v>48</v>
      </c>
      <c r="O477" s="19">
        <f t="shared" si="1009"/>
        <v>0</v>
      </c>
      <c r="P477" s="19">
        <f t="shared" si="1009"/>
        <v>0</v>
      </c>
      <c r="Q477" s="19">
        <f t="shared" si="1009"/>
        <v>0</v>
      </c>
      <c r="R477" s="19">
        <f>[1]房源明细!J646</f>
        <v>4.57</v>
      </c>
      <c r="S477" s="19">
        <f t="shared" ref="S477:V477" si="1010">IF($L477&gt;N477,N477,$L477)</f>
        <v>48</v>
      </c>
      <c r="T477" s="19">
        <f t="shared" si="1010"/>
        <v>0</v>
      </c>
      <c r="U477" s="19">
        <f t="shared" si="1010"/>
        <v>0</v>
      </c>
      <c r="V477" s="19">
        <f t="shared" si="1010"/>
        <v>0</v>
      </c>
      <c r="W477" s="19">
        <f>VLOOKUP($K477,[1]房源明细!$B:$P,10,FALSE)</f>
        <v>227</v>
      </c>
      <c r="X477" s="19">
        <f>IF(DATEDIF(I477,$X$2,"m")&gt;12,12,DATEDIF(I477,$X$2,"m"))</f>
        <v>12</v>
      </c>
      <c r="Y477" s="19">
        <f t="shared" si="958"/>
        <v>2724</v>
      </c>
      <c r="Z477" s="35">
        <f t="shared" si="959"/>
        <v>197.424</v>
      </c>
      <c r="AA477" s="35">
        <f t="shared" si="960"/>
        <v>0</v>
      </c>
      <c r="AB477" s="36">
        <f t="shared" si="961"/>
        <v>0</v>
      </c>
      <c r="AC477" s="35">
        <f t="shared" si="962"/>
        <v>0</v>
      </c>
      <c r="AD477" s="35">
        <f t="shared" si="963"/>
        <v>197.42</v>
      </c>
      <c r="AE477" s="19">
        <f t="shared" si="964"/>
        <v>12</v>
      </c>
      <c r="AF477" s="37">
        <f t="shared" si="943"/>
        <v>2369</v>
      </c>
    </row>
    <row r="478" s="2" customFormat="1" ht="14.25" spans="1:32">
      <c r="A478" s="18">
        <v>642</v>
      </c>
      <c r="B478" s="19" t="str">
        <f>VLOOKUP($K478,[1]房源明细!$B:$P,5,FALSE)</f>
        <v>周保华</v>
      </c>
      <c r="C478" s="19" t="s">
        <v>862</v>
      </c>
      <c r="D478" s="19">
        <f>VLOOKUP($K478,[1]房源明细!$B:$P,11,FALSE)</f>
        <v>2</v>
      </c>
      <c r="E478" s="19">
        <f>VLOOKUP($K478,[1]房源明细!$B:$P,12,FALSE)</f>
        <v>0</v>
      </c>
      <c r="F478" s="19">
        <f>VLOOKUP($K478,[1]房源明细!$B:$P,13,FALSE)</f>
        <v>0</v>
      </c>
      <c r="G478" s="19">
        <f>VLOOKUP($K478,[1]房源明细!$B:$P,14,FALSE)</f>
        <v>2</v>
      </c>
      <c r="H478" s="19">
        <f>VLOOKUP($K478,[1]房源明细!$B:$P,15,FALSE)</f>
        <v>0</v>
      </c>
      <c r="I478" s="28">
        <f>VLOOKUP($K478,[1]房源明细!$B:$P,3,FALSE)</f>
        <v>43122</v>
      </c>
      <c r="J478" s="19"/>
      <c r="K478" s="29" t="s">
        <v>863</v>
      </c>
      <c r="L478" s="19">
        <f>VLOOKUP($K478,[1]房源明细!$B:$P,2,FALSE)</f>
        <v>58.7</v>
      </c>
      <c r="M478" s="19"/>
      <c r="N478" s="19">
        <f t="shared" ref="N478:Q478" si="1011">E478*16</f>
        <v>0</v>
      </c>
      <c r="O478" s="19">
        <f t="shared" si="1011"/>
        <v>0</v>
      </c>
      <c r="P478" s="19">
        <f t="shared" si="1011"/>
        <v>32</v>
      </c>
      <c r="Q478" s="19">
        <f t="shared" si="1011"/>
        <v>0</v>
      </c>
      <c r="R478" s="19">
        <f>[1]房源明细!J647</f>
        <v>4.57</v>
      </c>
      <c r="S478" s="19">
        <f t="shared" ref="S478:V478" si="1012">IF($L478&gt;N478,N478,$L478)</f>
        <v>0</v>
      </c>
      <c r="T478" s="19">
        <f t="shared" si="1012"/>
        <v>0</v>
      </c>
      <c r="U478" s="19">
        <f t="shared" si="1012"/>
        <v>32</v>
      </c>
      <c r="V478" s="19">
        <f t="shared" si="1012"/>
        <v>0</v>
      </c>
      <c r="W478" s="19">
        <f>VLOOKUP($K478,[1]房源明细!$B:$P,10,FALSE)</f>
        <v>230</v>
      </c>
      <c r="X478" s="19">
        <f>IF(DATEDIF(I478,$X$2,"m")&gt;12,12,DATEDIF(I478,$X$2,"m"))</f>
        <v>12</v>
      </c>
      <c r="Y478" s="19">
        <f t="shared" si="958"/>
        <v>2760</v>
      </c>
      <c r="Z478" s="35">
        <f t="shared" si="959"/>
        <v>0</v>
      </c>
      <c r="AA478" s="35">
        <f t="shared" si="960"/>
        <v>0</v>
      </c>
      <c r="AB478" s="36">
        <f t="shared" si="961"/>
        <v>43.872</v>
      </c>
      <c r="AC478" s="35">
        <f t="shared" si="962"/>
        <v>0</v>
      </c>
      <c r="AD478" s="35">
        <f t="shared" si="963"/>
        <v>43.87</v>
      </c>
      <c r="AE478" s="19">
        <f t="shared" si="964"/>
        <v>12</v>
      </c>
      <c r="AF478" s="37">
        <f t="shared" si="943"/>
        <v>526</v>
      </c>
    </row>
    <row r="479" s="2" customFormat="1" ht="14.25" spans="1:32">
      <c r="A479" s="18">
        <v>643</v>
      </c>
      <c r="B479" s="19" t="str">
        <f>VLOOKUP($K479,[1]房源明细!$B:$P,5,FALSE)</f>
        <v>柯其寅</v>
      </c>
      <c r="C479" s="19" t="s">
        <v>864</v>
      </c>
      <c r="D479" s="19">
        <f>VLOOKUP($K479,[1]房源明细!$B:$P,11,FALSE)</f>
        <v>2</v>
      </c>
      <c r="E479" s="19">
        <f>VLOOKUP($K479,[1]房源明细!$B:$P,12,FALSE)</f>
        <v>0</v>
      </c>
      <c r="F479" s="19">
        <f>VLOOKUP($K479,[1]房源明细!$B:$P,13,FALSE)</f>
        <v>0</v>
      </c>
      <c r="G479" s="19">
        <f>VLOOKUP($K479,[1]房源明细!$B:$P,14,FALSE)</f>
        <v>2</v>
      </c>
      <c r="H479" s="19">
        <f>VLOOKUP($K479,[1]房源明细!$B:$P,15,FALSE)</f>
        <v>0</v>
      </c>
      <c r="I479" s="28">
        <f>VLOOKUP($K479,[1]房源明细!$B:$P,3,FALSE)</f>
        <v>43567</v>
      </c>
      <c r="J479" s="19"/>
      <c r="K479" s="29" t="s">
        <v>865</v>
      </c>
      <c r="L479" s="19">
        <f>VLOOKUP($K479,[1]房源明细!$B:$P,2,FALSE)</f>
        <v>57.36</v>
      </c>
      <c r="M479" s="19"/>
      <c r="N479" s="19">
        <f t="shared" ref="N479:Q479" si="1013">E479*16</f>
        <v>0</v>
      </c>
      <c r="O479" s="19">
        <f t="shared" si="1013"/>
        <v>0</v>
      </c>
      <c r="P479" s="19">
        <f t="shared" si="1013"/>
        <v>32</v>
      </c>
      <c r="Q479" s="19">
        <f t="shared" si="1013"/>
        <v>0</v>
      </c>
      <c r="R479" s="19">
        <f>[1]房源明细!J648</f>
        <v>4.57</v>
      </c>
      <c r="S479" s="19">
        <f t="shared" ref="S479:V479" si="1014">IF($L479&gt;N479,N479,$L479)</f>
        <v>0</v>
      </c>
      <c r="T479" s="19">
        <f t="shared" si="1014"/>
        <v>0</v>
      </c>
      <c r="U479" s="19">
        <f t="shared" si="1014"/>
        <v>32</v>
      </c>
      <c r="V479" s="19">
        <f t="shared" si="1014"/>
        <v>0</v>
      </c>
      <c r="W479" s="19">
        <f>VLOOKUP($K479,[1]房源明细!$B:$P,10,FALSE)</f>
        <v>224</v>
      </c>
      <c r="X479" s="19">
        <f>IF(DATEDIF(I479,$X$2,"m")&gt;12,12,DATEDIF(I479,$X$2,"m"))</f>
        <v>12</v>
      </c>
      <c r="Y479" s="19">
        <f t="shared" si="958"/>
        <v>2688</v>
      </c>
      <c r="Z479" s="35">
        <f t="shared" si="959"/>
        <v>0</v>
      </c>
      <c r="AA479" s="35">
        <f t="shared" si="960"/>
        <v>0</v>
      </c>
      <c r="AB479" s="36">
        <f t="shared" si="961"/>
        <v>43.872</v>
      </c>
      <c r="AC479" s="35">
        <f t="shared" si="962"/>
        <v>0</v>
      </c>
      <c r="AD479" s="35">
        <f t="shared" si="963"/>
        <v>43.87</v>
      </c>
      <c r="AE479" s="19">
        <f t="shared" si="964"/>
        <v>12</v>
      </c>
      <c r="AF479" s="37">
        <f t="shared" si="943"/>
        <v>526</v>
      </c>
    </row>
    <row r="480" s="2" customFormat="1" ht="14.25" spans="1:32">
      <c r="A480" s="18">
        <v>644</v>
      </c>
      <c r="B480" s="19" t="str">
        <f>VLOOKUP($K480,[1]房源明细!$B:$P,5,FALSE)</f>
        <v>柯贤水</v>
      </c>
      <c r="C480" s="19" t="s">
        <v>866</v>
      </c>
      <c r="D480" s="19">
        <f>VLOOKUP($K480,[1]房源明细!$B:$P,11,FALSE)</f>
        <v>4</v>
      </c>
      <c r="E480" s="19">
        <f>VLOOKUP($K480,[1]房源明细!$B:$P,12,FALSE)</f>
        <v>0</v>
      </c>
      <c r="F480" s="19">
        <f>VLOOKUP($K480,[1]房源明细!$B:$P,13,FALSE)</f>
        <v>0</v>
      </c>
      <c r="G480" s="19">
        <f>VLOOKUP($K480,[1]房源明细!$B:$P,14,FALSE)</f>
        <v>4</v>
      </c>
      <c r="H480" s="19">
        <f>VLOOKUP($K480,[1]房源明细!$B:$P,15,FALSE)</f>
        <v>0</v>
      </c>
      <c r="I480" s="28">
        <f>VLOOKUP($K480,[1]房源明细!$B:$P,3,FALSE)</f>
        <v>43040</v>
      </c>
      <c r="J480" s="19"/>
      <c r="K480" s="29" t="s">
        <v>867</v>
      </c>
      <c r="L480" s="19">
        <f>VLOOKUP($K480,[1]房源明细!$B:$P,2,FALSE)</f>
        <v>57.39</v>
      </c>
      <c r="M480" s="19"/>
      <c r="N480" s="19">
        <f t="shared" ref="N480:Q480" si="1015">E480*16</f>
        <v>0</v>
      </c>
      <c r="O480" s="19">
        <f t="shared" si="1015"/>
        <v>0</v>
      </c>
      <c r="P480" s="19">
        <f t="shared" si="1015"/>
        <v>64</v>
      </c>
      <c r="Q480" s="19">
        <f t="shared" si="1015"/>
        <v>0</v>
      </c>
      <c r="R480" s="19">
        <f>[1]房源明细!J649</f>
        <v>4.57</v>
      </c>
      <c r="S480" s="19">
        <f t="shared" ref="S480:V480" si="1016">IF($L480&gt;N480,N480,$L480)</f>
        <v>0</v>
      </c>
      <c r="T480" s="19">
        <f t="shared" si="1016"/>
        <v>0</v>
      </c>
      <c r="U480" s="19">
        <f t="shared" si="1016"/>
        <v>57.39</v>
      </c>
      <c r="V480" s="19">
        <f t="shared" si="1016"/>
        <v>0</v>
      </c>
      <c r="W480" s="19">
        <f>VLOOKUP($K480,[1]房源明细!$B:$P,10,FALSE)</f>
        <v>224</v>
      </c>
      <c r="X480" s="19">
        <f>IF(DATEDIF(I480,$X$2,"m")&gt;12,12,DATEDIF(I480,$X$2,"m"))</f>
        <v>12</v>
      </c>
      <c r="Y480" s="19">
        <f t="shared" si="958"/>
        <v>2688</v>
      </c>
      <c r="Z480" s="35">
        <f t="shared" si="959"/>
        <v>0</v>
      </c>
      <c r="AA480" s="35">
        <f t="shared" si="960"/>
        <v>0</v>
      </c>
      <c r="AB480" s="36">
        <f t="shared" si="961"/>
        <v>78.68169</v>
      </c>
      <c r="AC480" s="35">
        <f t="shared" si="962"/>
        <v>0</v>
      </c>
      <c r="AD480" s="35">
        <f t="shared" si="963"/>
        <v>78.68</v>
      </c>
      <c r="AE480" s="19">
        <f t="shared" si="964"/>
        <v>12</v>
      </c>
      <c r="AF480" s="37">
        <f t="shared" si="943"/>
        <v>944</v>
      </c>
    </row>
    <row r="481" s="2" customFormat="1" ht="51" customHeight="1" spans="1:32">
      <c r="A481" s="18">
        <v>645</v>
      </c>
      <c r="B481" s="19" t="str">
        <f>VLOOKUP($K481,[1]房源明细!$B:$P,5,FALSE)</f>
        <v>王冬云</v>
      </c>
      <c r="C481" s="19" t="s">
        <v>868</v>
      </c>
      <c r="D481" s="19">
        <v>2</v>
      </c>
      <c r="E481" s="19">
        <f>VLOOKUP($K481,[1]房源明细!$B:$P,12,FALSE)</f>
        <v>0</v>
      </c>
      <c r="F481" s="19">
        <f>VLOOKUP($K481,[1]房源明细!$B:$P,13,FALSE)</f>
        <v>0</v>
      </c>
      <c r="G481" s="19">
        <v>2</v>
      </c>
      <c r="H481" s="19">
        <f>VLOOKUP($K481,[1]房源明细!$B:$P,15,FALSE)</f>
        <v>0</v>
      </c>
      <c r="I481" s="28">
        <f>VLOOKUP($K481,[1]房源明细!$B:$P,3,FALSE)</f>
        <v>43452</v>
      </c>
      <c r="J481" s="19"/>
      <c r="K481" s="29" t="s">
        <v>869</v>
      </c>
      <c r="L481" s="19">
        <f>VLOOKUP($K481,[1]房源明细!$B:$P,2,FALSE)</f>
        <v>58.14</v>
      </c>
      <c r="M481" s="19"/>
      <c r="N481" s="19">
        <f t="shared" ref="N481:Q481" si="1017">E481*16</f>
        <v>0</v>
      </c>
      <c r="O481" s="19">
        <f t="shared" si="1017"/>
        <v>0</v>
      </c>
      <c r="P481" s="19">
        <f t="shared" si="1017"/>
        <v>32</v>
      </c>
      <c r="Q481" s="19">
        <f t="shared" si="1017"/>
        <v>0</v>
      </c>
      <c r="R481" s="19">
        <f>[1]房源明细!J650</f>
        <v>4.57</v>
      </c>
      <c r="S481" s="19">
        <f t="shared" ref="S481:V481" si="1018">IF($L481&gt;N481,N481,$L481)</f>
        <v>0</v>
      </c>
      <c r="T481" s="19">
        <f t="shared" si="1018"/>
        <v>0</v>
      </c>
      <c r="U481" s="19">
        <f t="shared" si="1018"/>
        <v>32</v>
      </c>
      <c r="V481" s="19">
        <f t="shared" si="1018"/>
        <v>0</v>
      </c>
      <c r="W481" s="19">
        <f>VLOOKUP($K481,[1]房源明细!$B:$P,10,FALSE)</f>
        <v>227</v>
      </c>
      <c r="X481" s="19">
        <f>IF(DATEDIF(I481,$X$2,"m")&gt;12,12,DATEDIF(I481,$X$2,"m"))</f>
        <v>12</v>
      </c>
      <c r="Y481" s="19">
        <f t="shared" si="958"/>
        <v>2724</v>
      </c>
      <c r="Z481" s="35">
        <f t="shared" si="959"/>
        <v>0</v>
      </c>
      <c r="AA481" s="35">
        <f t="shared" si="960"/>
        <v>0</v>
      </c>
      <c r="AB481" s="36">
        <f t="shared" si="961"/>
        <v>43.872</v>
      </c>
      <c r="AC481" s="35">
        <f t="shared" si="962"/>
        <v>0</v>
      </c>
      <c r="AD481" s="35">
        <f t="shared" si="963"/>
        <v>43.87</v>
      </c>
      <c r="AE481" s="19">
        <f t="shared" si="964"/>
        <v>12</v>
      </c>
      <c r="AF481" s="37">
        <f t="shared" si="943"/>
        <v>526</v>
      </c>
    </row>
    <row r="482" s="2" customFormat="1" ht="14.25" spans="1:32">
      <c r="A482" s="18">
        <v>646</v>
      </c>
      <c r="B482" s="19" t="str">
        <f>VLOOKUP($K482,[1]房源明细!$B:$P,5,FALSE)</f>
        <v>邓文陆</v>
      </c>
      <c r="C482" s="19" t="s">
        <v>870</v>
      </c>
      <c r="D482" s="19">
        <f>VLOOKUP($K482,[1]房源明细!$B:$P,11,FALSE)</f>
        <v>1</v>
      </c>
      <c r="E482" s="19">
        <f>VLOOKUP($K482,[1]房源明细!$B:$P,12,FALSE)</f>
        <v>1</v>
      </c>
      <c r="F482" s="19">
        <f>VLOOKUP($K482,[1]房源明细!$B:$P,13,FALSE)</f>
        <v>0</v>
      </c>
      <c r="G482" s="19">
        <f>VLOOKUP($K482,[1]房源明细!$B:$P,14,FALSE)</f>
        <v>0</v>
      </c>
      <c r="H482" s="19">
        <f>VLOOKUP($K482,[1]房源明细!$B:$P,15,FALSE)</f>
        <v>0</v>
      </c>
      <c r="I482" s="28">
        <f>VLOOKUP($K482,[1]房源明细!$B:$P,3,FALSE)</f>
        <v>44754</v>
      </c>
      <c r="J482" s="19"/>
      <c r="K482" s="29" t="s">
        <v>871</v>
      </c>
      <c r="L482" s="19">
        <f>VLOOKUP($K482,[1]房源明细!$B:$P,2,FALSE)</f>
        <v>58.7</v>
      </c>
      <c r="M482" s="19"/>
      <c r="N482" s="19">
        <f t="shared" ref="N482:Q482" si="1019">E482*16</f>
        <v>16</v>
      </c>
      <c r="O482" s="19">
        <f t="shared" si="1019"/>
        <v>0</v>
      </c>
      <c r="P482" s="19">
        <f t="shared" si="1019"/>
        <v>0</v>
      </c>
      <c r="Q482" s="19">
        <f t="shared" si="1019"/>
        <v>0</v>
      </c>
      <c r="R482" s="19">
        <f>[1]房源明细!J651</f>
        <v>4.57</v>
      </c>
      <c r="S482" s="19">
        <f t="shared" ref="S482:V482" si="1020">IF($L482&gt;N482,N482,$L482)</f>
        <v>16</v>
      </c>
      <c r="T482" s="19">
        <f t="shared" si="1020"/>
        <v>0</v>
      </c>
      <c r="U482" s="19">
        <f t="shared" si="1020"/>
        <v>0</v>
      </c>
      <c r="V482" s="19">
        <f t="shared" si="1020"/>
        <v>0</v>
      </c>
      <c r="W482" s="19">
        <f>VLOOKUP($K482,[1]房源明细!$B:$P,10,FALSE)</f>
        <v>230</v>
      </c>
      <c r="X482" s="19">
        <v>12</v>
      </c>
      <c r="Y482" s="19">
        <f t="shared" si="958"/>
        <v>2760</v>
      </c>
      <c r="Z482" s="35">
        <f t="shared" si="959"/>
        <v>65.808</v>
      </c>
      <c r="AA482" s="35">
        <f t="shared" si="960"/>
        <v>0</v>
      </c>
      <c r="AB482" s="36">
        <f t="shared" si="961"/>
        <v>0</v>
      </c>
      <c r="AC482" s="35">
        <f t="shared" si="962"/>
        <v>0</v>
      </c>
      <c r="AD482" s="35">
        <f t="shared" si="963"/>
        <v>65.8</v>
      </c>
      <c r="AE482" s="19">
        <f t="shared" si="964"/>
        <v>12</v>
      </c>
      <c r="AF482" s="37">
        <f t="shared" si="943"/>
        <v>789</v>
      </c>
    </row>
    <row r="483" s="2" customFormat="1" ht="37" customHeight="1" spans="1:32">
      <c r="A483" s="18">
        <v>647</v>
      </c>
      <c r="B483" s="19" t="str">
        <f>VLOOKUP($K483,[1]房源明细!$B:$P,5,FALSE)</f>
        <v>梅锦和</v>
      </c>
      <c r="C483" s="19" t="s">
        <v>90</v>
      </c>
      <c r="D483" s="19">
        <f>VLOOKUP($K483,[1]房源明细!$B:$P,11,FALSE)</f>
        <v>3</v>
      </c>
      <c r="E483" s="19">
        <f>VLOOKUP($K483,[1]房源明细!$B:$P,12,FALSE)</f>
        <v>0</v>
      </c>
      <c r="F483" s="19">
        <f>VLOOKUP($K483,[1]房源明细!$B:$P,13,FALSE)</f>
        <v>0</v>
      </c>
      <c r="G483" s="19">
        <f>VLOOKUP($K483,[1]房源明细!$B:$P,14,FALSE)</f>
        <v>3</v>
      </c>
      <c r="H483" s="19">
        <f>VLOOKUP($K483,[1]房源明细!$B:$P,15,FALSE)</f>
        <v>0</v>
      </c>
      <c r="I483" s="28">
        <f>VLOOKUP($K483,[1]房源明细!$B:$P,3,FALSE)</f>
        <v>43034</v>
      </c>
      <c r="J483" s="19"/>
      <c r="K483" s="29" t="s">
        <v>872</v>
      </c>
      <c r="L483" s="19">
        <f>VLOOKUP($K483,[1]房源明细!$B:$P,2,FALSE)</f>
        <v>57.36</v>
      </c>
      <c r="M483" s="19"/>
      <c r="N483" s="19">
        <f t="shared" ref="N483:Q483" si="1021">E483*16</f>
        <v>0</v>
      </c>
      <c r="O483" s="19">
        <f t="shared" si="1021"/>
        <v>0</v>
      </c>
      <c r="P483" s="19">
        <f t="shared" si="1021"/>
        <v>48</v>
      </c>
      <c r="Q483" s="19">
        <f t="shared" si="1021"/>
        <v>0</v>
      </c>
      <c r="R483" s="19">
        <f>[1]房源明细!J652</f>
        <v>4.57</v>
      </c>
      <c r="S483" s="19">
        <f t="shared" ref="S483:V483" si="1022">IF($L483&gt;N483,N483,$L483)</f>
        <v>0</v>
      </c>
      <c r="T483" s="19">
        <f t="shared" si="1022"/>
        <v>0</v>
      </c>
      <c r="U483" s="19">
        <f t="shared" si="1022"/>
        <v>48</v>
      </c>
      <c r="V483" s="19">
        <f t="shared" si="1022"/>
        <v>0</v>
      </c>
      <c r="W483" s="19">
        <f>VLOOKUP($K483,[1]房源明细!$B:$P,10,FALSE)</f>
        <v>224</v>
      </c>
      <c r="X483" s="19">
        <f>IF(DATEDIF(I483,$X$2,"m")&gt;12,12,DATEDIF(I483,$X$2,"m"))</f>
        <v>12</v>
      </c>
      <c r="Y483" s="19">
        <f t="shared" si="958"/>
        <v>2688</v>
      </c>
      <c r="Z483" s="35">
        <f t="shared" si="959"/>
        <v>0</v>
      </c>
      <c r="AA483" s="35">
        <f t="shared" si="960"/>
        <v>0</v>
      </c>
      <c r="AB483" s="36">
        <f t="shared" si="961"/>
        <v>65.808</v>
      </c>
      <c r="AC483" s="35">
        <f t="shared" si="962"/>
        <v>0</v>
      </c>
      <c r="AD483" s="35">
        <f t="shared" si="963"/>
        <v>65.8</v>
      </c>
      <c r="AE483" s="19">
        <f t="shared" si="964"/>
        <v>12</v>
      </c>
      <c r="AF483" s="37">
        <f t="shared" si="943"/>
        <v>789</v>
      </c>
    </row>
    <row r="484" s="2" customFormat="1" ht="46" customHeight="1" spans="1:32">
      <c r="A484" s="18">
        <v>648</v>
      </c>
      <c r="B484" s="19" t="str">
        <f>VLOOKUP($K484,[1]房源明细!$B:$P,5,FALSE)</f>
        <v>郑美秀</v>
      </c>
      <c r="C484" s="19" t="s">
        <v>552</v>
      </c>
      <c r="D484" s="19">
        <f>VLOOKUP($K484,[1]房源明细!$B:$P,11,FALSE)</f>
        <v>2</v>
      </c>
      <c r="E484" s="19">
        <f>VLOOKUP($K484,[1]房源明细!$B:$P,12,FALSE)</f>
        <v>0</v>
      </c>
      <c r="F484" s="19">
        <f>VLOOKUP($K484,[1]房源明细!$B:$P,13,FALSE)</f>
        <v>0</v>
      </c>
      <c r="G484" s="19">
        <f>VLOOKUP($K484,[1]房源明细!$B:$P,14,FALSE)</f>
        <v>2</v>
      </c>
      <c r="H484" s="19">
        <f>VLOOKUP($K484,[1]房源明细!$B:$P,15,FALSE)</f>
        <v>0</v>
      </c>
      <c r="I484" s="28">
        <f>VLOOKUP($K484,[1]房源明细!$B:$P,3,FALSE)</f>
        <v>43038</v>
      </c>
      <c r="J484" s="19"/>
      <c r="K484" s="29" t="s">
        <v>873</v>
      </c>
      <c r="L484" s="19">
        <f>VLOOKUP($K484,[1]房源明细!$B:$P,2,FALSE)</f>
        <v>57.39</v>
      </c>
      <c r="M484" s="19"/>
      <c r="N484" s="19">
        <f t="shared" ref="N484:Q484" si="1023">E484*16</f>
        <v>0</v>
      </c>
      <c r="O484" s="19">
        <f t="shared" si="1023"/>
        <v>0</v>
      </c>
      <c r="P484" s="19">
        <f t="shared" si="1023"/>
        <v>32</v>
      </c>
      <c r="Q484" s="19">
        <f t="shared" si="1023"/>
        <v>0</v>
      </c>
      <c r="R484" s="19">
        <f>[1]房源明细!J653</f>
        <v>4.57</v>
      </c>
      <c r="S484" s="19">
        <f t="shared" ref="S484:V484" si="1024">IF($L484&gt;N484,N484,$L484)</f>
        <v>0</v>
      </c>
      <c r="T484" s="19">
        <f t="shared" si="1024"/>
        <v>0</v>
      </c>
      <c r="U484" s="19">
        <f t="shared" si="1024"/>
        <v>32</v>
      </c>
      <c r="V484" s="19">
        <f t="shared" si="1024"/>
        <v>0</v>
      </c>
      <c r="W484" s="19">
        <f>VLOOKUP($K484,[1]房源明细!$B:$P,10,FALSE)</f>
        <v>224</v>
      </c>
      <c r="X484" s="19">
        <f>IF(DATEDIF(I484,$X$2,"m")&gt;12,12,DATEDIF(I484,$X$2,"m"))</f>
        <v>12</v>
      </c>
      <c r="Y484" s="19">
        <f t="shared" si="958"/>
        <v>2688</v>
      </c>
      <c r="Z484" s="35">
        <f t="shared" si="959"/>
        <v>0</v>
      </c>
      <c r="AA484" s="35">
        <f t="shared" si="960"/>
        <v>0</v>
      </c>
      <c r="AB484" s="36">
        <f t="shared" si="961"/>
        <v>43.872</v>
      </c>
      <c r="AC484" s="35">
        <f t="shared" si="962"/>
        <v>0</v>
      </c>
      <c r="AD484" s="35">
        <f t="shared" si="963"/>
        <v>43.87</v>
      </c>
      <c r="AE484" s="19">
        <f t="shared" si="964"/>
        <v>12</v>
      </c>
      <c r="AF484" s="37">
        <f t="shared" si="943"/>
        <v>526</v>
      </c>
    </row>
    <row r="485" s="2" customFormat="1" ht="30" customHeight="1" spans="1:32">
      <c r="A485" s="18">
        <v>649</v>
      </c>
      <c r="B485" s="19" t="str">
        <f>VLOOKUP($K485,[1]房源明细!$B:$P,5,FALSE)</f>
        <v>夏春英</v>
      </c>
      <c r="C485" s="19" t="s">
        <v>874</v>
      </c>
      <c r="D485" s="19">
        <f>VLOOKUP($K485,[1]房源明细!$B:$P,11,FALSE)</f>
        <v>2</v>
      </c>
      <c r="E485" s="19">
        <f>VLOOKUP($K485,[1]房源明细!$B:$P,12,FALSE)</f>
        <v>2</v>
      </c>
      <c r="F485" s="19">
        <f>VLOOKUP($K485,[1]房源明细!$B:$P,13,FALSE)</f>
        <v>0</v>
      </c>
      <c r="G485" s="19">
        <f>VLOOKUP($K485,[1]房源明细!$B:$P,14,FALSE)</f>
        <v>0</v>
      </c>
      <c r="H485" s="19">
        <f>VLOOKUP($K485,[1]房源明细!$B:$P,15,FALSE)</f>
        <v>0</v>
      </c>
      <c r="I485" s="28">
        <f>VLOOKUP($K485,[1]房源明细!$B:$P,3,FALSE)</f>
        <v>43118</v>
      </c>
      <c r="J485" s="19"/>
      <c r="K485" s="29" t="s">
        <v>875</v>
      </c>
      <c r="L485" s="19">
        <f>VLOOKUP($K485,[1]房源明细!$B:$P,2,FALSE)</f>
        <v>58.14</v>
      </c>
      <c r="M485" s="19"/>
      <c r="N485" s="19">
        <f t="shared" ref="N485:Q485" si="1025">E485*16</f>
        <v>32</v>
      </c>
      <c r="O485" s="19">
        <f t="shared" si="1025"/>
        <v>0</v>
      </c>
      <c r="P485" s="19">
        <f t="shared" si="1025"/>
        <v>0</v>
      </c>
      <c r="Q485" s="19">
        <f t="shared" si="1025"/>
        <v>0</v>
      </c>
      <c r="R485" s="19">
        <f>[1]房源明细!J654</f>
        <v>4.57</v>
      </c>
      <c r="S485" s="19">
        <f t="shared" ref="S485:V485" si="1026">IF($L485&gt;N485,N485,$L485)</f>
        <v>32</v>
      </c>
      <c r="T485" s="19">
        <f t="shared" si="1026"/>
        <v>0</v>
      </c>
      <c r="U485" s="19">
        <f t="shared" si="1026"/>
        <v>0</v>
      </c>
      <c r="V485" s="19">
        <f t="shared" si="1026"/>
        <v>0</v>
      </c>
      <c r="W485" s="19">
        <f>VLOOKUP($K485,[1]房源明细!$B:$P,10,FALSE)</f>
        <v>227</v>
      </c>
      <c r="X485" s="19">
        <f>IF(DATEDIF(I485,$X$2,"m")&gt;12,12,DATEDIF(I485,$X$2,"m"))</f>
        <v>12</v>
      </c>
      <c r="Y485" s="19">
        <f t="shared" si="958"/>
        <v>2724</v>
      </c>
      <c r="Z485" s="35">
        <f t="shared" si="959"/>
        <v>131.616</v>
      </c>
      <c r="AA485" s="35">
        <f t="shared" si="960"/>
        <v>0</v>
      </c>
      <c r="AB485" s="36">
        <f t="shared" si="961"/>
        <v>0</v>
      </c>
      <c r="AC485" s="35">
        <f t="shared" si="962"/>
        <v>0</v>
      </c>
      <c r="AD485" s="35">
        <f t="shared" si="963"/>
        <v>131.61</v>
      </c>
      <c r="AE485" s="19">
        <f t="shared" si="964"/>
        <v>12</v>
      </c>
      <c r="AF485" s="37">
        <v>1052</v>
      </c>
    </row>
    <row r="486" s="2" customFormat="1" ht="29" customHeight="1" spans="1:32">
      <c r="A486" s="18">
        <v>651</v>
      </c>
      <c r="B486" s="19" t="str">
        <f>VLOOKUP($K486,[1]房源明细!$B:$P,5,FALSE)</f>
        <v>吴海燕</v>
      </c>
      <c r="C486" s="19" t="s">
        <v>876</v>
      </c>
      <c r="D486" s="19">
        <f>VLOOKUP($K486,[1]房源明细!$B:$P,11,FALSE)</f>
        <v>3</v>
      </c>
      <c r="E486" s="19">
        <f>VLOOKUP($K486,[1]房源明细!$B:$P,12,FALSE)</f>
        <v>0</v>
      </c>
      <c r="F486" s="19">
        <f>VLOOKUP($K486,[1]房源明细!$B:$P,13,FALSE)</f>
        <v>0</v>
      </c>
      <c r="G486" s="19">
        <f>VLOOKUP($K486,[1]房源明细!$B:$P,14,FALSE)</f>
        <v>3</v>
      </c>
      <c r="H486" s="19">
        <f>VLOOKUP($K486,[1]房源明细!$B:$P,15,FALSE)</f>
        <v>0</v>
      </c>
      <c r="I486" s="28">
        <f>VLOOKUP($K486,[1]房源明细!$B:$P,3,FALSE)</f>
        <v>43123</v>
      </c>
      <c r="J486" s="19"/>
      <c r="K486" s="29" t="s">
        <v>877</v>
      </c>
      <c r="L486" s="19">
        <f>VLOOKUP($K486,[1]房源明细!$B:$P,2,FALSE)</f>
        <v>57.36</v>
      </c>
      <c r="M486" s="19"/>
      <c r="N486" s="19">
        <f t="shared" ref="N486:Q486" si="1027">E486*16</f>
        <v>0</v>
      </c>
      <c r="O486" s="19">
        <f t="shared" si="1027"/>
        <v>0</v>
      </c>
      <c r="P486" s="19">
        <f t="shared" si="1027"/>
        <v>48</v>
      </c>
      <c r="Q486" s="19">
        <f t="shared" si="1027"/>
        <v>0</v>
      </c>
      <c r="R486" s="19">
        <f>[1]房源明细!J656</f>
        <v>4.57</v>
      </c>
      <c r="S486" s="19">
        <f t="shared" ref="S486:V486" si="1028">IF($L486&gt;N486,N486,$L486)</f>
        <v>0</v>
      </c>
      <c r="T486" s="19">
        <f t="shared" si="1028"/>
        <v>0</v>
      </c>
      <c r="U486" s="19">
        <f t="shared" si="1028"/>
        <v>48</v>
      </c>
      <c r="V486" s="19">
        <f t="shared" si="1028"/>
        <v>0</v>
      </c>
      <c r="W486" s="19">
        <f>VLOOKUP($K486,[1]房源明细!$B:$P,10,FALSE)</f>
        <v>224</v>
      </c>
      <c r="X486" s="19">
        <f>IF(DATEDIF(I486,$X$2,"m")&gt;12,12,DATEDIF(I486,$X$2,"m"))</f>
        <v>12</v>
      </c>
      <c r="Y486" s="19">
        <f t="shared" si="958"/>
        <v>2688</v>
      </c>
      <c r="Z486" s="35">
        <f t="shared" si="959"/>
        <v>0</v>
      </c>
      <c r="AA486" s="35">
        <f t="shared" si="960"/>
        <v>0</v>
      </c>
      <c r="AB486" s="36">
        <f t="shared" si="961"/>
        <v>65.808</v>
      </c>
      <c r="AC486" s="35">
        <f t="shared" si="962"/>
        <v>0</v>
      </c>
      <c r="AD486" s="35">
        <f t="shared" si="963"/>
        <v>65.8</v>
      </c>
      <c r="AE486" s="19">
        <f t="shared" si="964"/>
        <v>12</v>
      </c>
      <c r="AF486" s="37">
        <f t="shared" ref="AF486:AF497" si="1029">IF(AD486*AE486&gt;Y486,Y486,TRUNC(AD486*AE486,0))</f>
        <v>789</v>
      </c>
    </row>
    <row r="487" s="2" customFormat="1" ht="33" customHeight="1" spans="1:32">
      <c r="A487" s="18">
        <v>652</v>
      </c>
      <c r="B487" s="19" t="str">
        <f>VLOOKUP($K487,[1]房源明细!$B:$P,5,FALSE)</f>
        <v>吴永军</v>
      </c>
      <c r="C487" s="19" t="s">
        <v>878</v>
      </c>
      <c r="D487" s="19">
        <f>VLOOKUP($K487,[1]房源明细!$B:$P,11,FALSE)</f>
        <v>2</v>
      </c>
      <c r="E487" s="19">
        <f>VLOOKUP($K487,[1]房源明细!$B:$P,12,FALSE)</f>
        <v>0</v>
      </c>
      <c r="F487" s="19">
        <f>VLOOKUP($K487,[1]房源明细!$B:$P,13,FALSE)</f>
        <v>0</v>
      </c>
      <c r="G487" s="19">
        <f>VLOOKUP($K487,[1]房源明细!$B:$P,14,FALSE)</f>
        <v>2</v>
      </c>
      <c r="H487" s="19">
        <f>VLOOKUP($K487,[1]房源明细!$B:$P,15,FALSE)</f>
        <v>0</v>
      </c>
      <c r="I487" s="28">
        <f>VLOOKUP($K487,[1]房源明细!$B:$P,3,FALSE)</f>
        <v>43123</v>
      </c>
      <c r="J487" s="19"/>
      <c r="K487" s="29" t="s">
        <v>879</v>
      </c>
      <c r="L487" s="19">
        <f>VLOOKUP($K487,[1]房源明细!$B:$P,2,FALSE)</f>
        <v>57.39</v>
      </c>
      <c r="M487" s="19"/>
      <c r="N487" s="19">
        <f t="shared" ref="N487:Q487" si="1030">E487*16</f>
        <v>0</v>
      </c>
      <c r="O487" s="19">
        <f t="shared" si="1030"/>
        <v>0</v>
      </c>
      <c r="P487" s="19">
        <f t="shared" si="1030"/>
        <v>32</v>
      </c>
      <c r="Q487" s="19">
        <f t="shared" si="1030"/>
        <v>0</v>
      </c>
      <c r="R487" s="19">
        <f>[1]房源明细!J657</f>
        <v>4.57</v>
      </c>
      <c r="S487" s="19">
        <f t="shared" ref="S487:V487" si="1031">IF($L487&gt;N487,N487,$L487)</f>
        <v>0</v>
      </c>
      <c r="T487" s="19">
        <f t="shared" si="1031"/>
        <v>0</v>
      </c>
      <c r="U487" s="19">
        <f t="shared" si="1031"/>
        <v>32</v>
      </c>
      <c r="V487" s="19">
        <f t="shared" si="1031"/>
        <v>0</v>
      </c>
      <c r="W487" s="19">
        <f>VLOOKUP($K487,[1]房源明细!$B:$P,10,FALSE)</f>
        <v>224</v>
      </c>
      <c r="X487" s="19">
        <f>IF(DATEDIF(I487,$X$2,"m")&gt;12,12,DATEDIF(I487,$X$2,"m"))</f>
        <v>12</v>
      </c>
      <c r="Y487" s="19">
        <f t="shared" si="958"/>
        <v>2688</v>
      </c>
      <c r="Z487" s="35">
        <f t="shared" si="959"/>
        <v>0</v>
      </c>
      <c r="AA487" s="35">
        <f t="shared" si="960"/>
        <v>0</v>
      </c>
      <c r="AB487" s="36">
        <f t="shared" si="961"/>
        <v>43.872</v>
      </c>
      <c r="AC487" s="35">
        <f t="shared" si="962"/>
        <v>0</v>
      </c>
      <c r="AD487" s="35">
        <f t="shared" si="963"/>
        <v>43.87</v>
      </c>
      <c r="AE487" s="19">
        <f t="shared" si="964"/>
        <v>12</v>
      </c>
      <c r="AF487" s="37">
        <f t="shared" si="1029"/>
        <v>526</v>
      </c>
    </row>
    <row r="488" s="2" customFormat="1" ht="39" customHeight="1" spans="1:32">
      <c r="A488" s="18">
        <v>655</v>
      </c>
      <c r="B488" s="19" t="str">
        <f>VLOOKUP($K488,[1]房源明细!$B:$P,5,FALSE)</f>
        <v>周克军</v>
      </c>
      <c r="C488" s="19" t="s">
        <v>519</v>
      </c>
      <c r="D488" s="19">
        <f>VLOOKUP($K488,[1]房源明细!$B:$P,11,FALSE)</f>
        <v>2</v>
      </c>
      <c r="E488" s="19">
        <f>VLOOKUP($K488,[1]房源明细!$B:$P,12,FALSE)</f>
        <v>2</v>
      </c>
      <c r="F488" s="19">
        <f>VLOOKUP($K488,[1]房源明细!$B:$P,13,FALSE)</f>
        <v>0</v>
      </c>
      <c r="G488" s="19">
        <f>VLOOKUP($K488,[1]房源明细!$B:$P,14,FALSE)</f>
        <v>0</v>
      </c>
      <c r="H488" s="19">
        <f>VLOOKUP($K488,[1]房源明细!$B:$P,15,FALSE)</f>
        <v>0</v>
      </c>
      <c r="I488" s="28">
        <f>VLOOKUP($K488,[1]房源明细!$B:$P,3,FALSE)</f>
        <v>43118</v>
      </c>
      <c r="J488" s="19"/>
      <c r="K488" s="29" t="s">
        <v>880</v>
      </c>
      <c r="L488" s="19">
        <f>VLOOKUP($K488,[1]房源明细!$B:$P,2,FALSE)</f>
        <v>57.36</v>
      </c>
      <c r="M488" s="19"/>
      <c r="N488" s="19">
        <f t="shared" ref="N488:Q488" si="1032">E488*16</f>
        <v>32</v>
      </c>
      <c r="O488" s="19">
        <f t="shared" si="1032"/>
        <v>0</v>
      </c>
      <c r="P488" s="19">
        <f t="shared" si="1032"/>
        <v>0</v>
      </c>
      <c r="Q488" s="19">
        <f t="shared" si="1032"/>
        <v>0</v>
      </c>
      <c r="R488" s="19">
        <f>[1]房源明细!J660</f>
        <v>4.57</v>
      </c>
      <c r="S488" s="19">
        <f t="shared" ref="S488:V488" si="1033">IF($L488&gt;N488,N488,$L488)</f>
        <v>32</v>
      </c>
      <c r="T488" s="19">
        <f t="shared" si="1033"/>
        <v>0</v>
      </c>
      <c r="U488" s="19">
        <f t="shared" si="1033"/>
        <v>0</v>
      </c>
      <c r="V488" s="19">
        <f t="shared" si="1033"/>
        <v>0</v>
      </c>
      <c r="W488" s="19">
        <f>VLOOKUP($K488,[1]房源明细!$B:$P,10,FALSE)</f>
        <v>224</v>
      </c>
      <c r="X488" s="19">
        <f>IF(DATEDIF(I488,$X$2,"m")&gt;12,12,DATEDIF(I488,$X$2,"m"))</f>
        <v>12</v>
      </c>
      <c r="Y488" s="19">
        <f t="shared" si="958"/>
        <v>2688</v>
      </c>
      <c r="Z488" s="35">
        <f t="shared" si="959"/>
        <v>131.616</v>
      </c>
      <c r="AA488" s="35">
        <f t="shared" si="960"/>
        <v>0</v>
      </c>
      <c r="AB488" s="36">
        <f t="shared" si="961"/>
        <v>0</v>
      </c>
      <c r="AC488" s="35">
        <f t="shared" si="962"/>
        <v>0</v>
      </c>
      <c r="AD488" s="35">
        <f t="shared" si="963"/>
        <v>131.61</v>
      </c>
      <c r="AE488" s="19">
        <f t="shared" si="964"/>
        <v>12</v>
      </c>
      <c r="AF488" s="37">
        <f t="shared" si="1029"/>
        <v>1579</v>
      </c>
    </row>
    <row r="489" s="2" customFormat="1" ht="14.25" spans="1:32">
      <c r="A489" s="18">
        <v>656</v>
      </c>
      <c r="B489" s="19" t="str">
        <f>VLOOKUP($K489,[1]房源明细!$B:$P,5,FALSE)</f>
        <v>程贤令</v>
      </c>
      <c r="C489" s="19" t="s">
        <v>864</v>
      </c>
      <c r="D489" s="19">
        <f>VLOOKUP($K489,[1]房源明细!$B:$P,11,FALSE)</f>
        <v>2</v>
      </c>
      <c r="E489" s="19">
        <f>VLOOKUP($K489,[1]房源明细!$B:$P,12,FALSE)</f>
        <v>0</v>
      </c>
      <c r="F489" s="19">
        <f>VLOOKUP($K489,[1]房源明细!$B:$P,13,FALSE)</f>
        <v>0</v>
      </c>
      <c r="G489" s="19">
        <f>VLOOKUP($K489,[1]房源明细!$B:$P,14,FALSE)</f>
        <v>2</v>
      </c>
      <c r="H489" s="19">
        <f>VLOOKUP($K489,[1]房源明细!$B:$P,15,FALSE)</f>
        <v>0</v>
      </c>
      <c r="I489" s="28">
        <f>VLOOKUP($K489,[1]房源明细!$B:$P,3,FALSE)</f>
        <v>43452</v>
      </c>
      <c r="J489" s="19"/>
      <c r="K489" s="29" t="s">
        <v>881</v>
      </c>
      <c r="L489" s="19">
        <f>VLOOKUP($K489,[1]房源明细!$B:$P,2,FALSE)</f>
        <v>57.39</v>
      </c>
      <c r="M489" s="19"/>
      <c r="N489" s="19">
        <f t="shared" ref="N489:Q489" si="1034">E489*16</f>
        <v>0</v>
      </c>
      <c r="O489" s="19">
        <f t="shared" si="1034"/>
        <v>0</v>
      </c>
      <c r="P489" s="19">
        <f t="shared" si="1034"/>
        <v>32</v>
      </c>
      <c r="Q489" s="19">
        <f t="shared" si="1034"/>
        <v>0</v>
      </c>
      <c r="R489" s="19">
        <f>[1]房源明细!J661</f>
        <v>4.57</v>
      </c>
      <c r="S489" s="19">
        <f t="shared" ref="S489:V489" si="1035">IF($L489&gt;N489,N489,$L489)</f>
        <v>0</v>
      </c>
      <c r="T489" s="19">
        <f t="shared" si="1035"/>
        <v>0</v>
      </c>
      <c r="U489" s="19">
        <f t="shared" si="1035"/>
        <v>32</v>
      </c>
      <c r="V489" s="19">
        <f t="shared" si="1035"/>
        <v>0</v>
      </c>
      <c r="W489" s="19">
        <f>VLOOKUP($K489,[1]房源明细!$B:$P,10,FALSE)</f>
        <v>224</v>
      </c>
      <c r="X489" s="19">
        <f>IF(DATEDIF(I489,$X$2,"m")&gt;12,12,DATEDIF(I489,$X$2,"m"))</f>
        <v>12</v>
      </c>
      <c r="Y489" s="19">
        <f t="shared" si="958"/>
        <v>2688</v>
      </c>
      <c r="Z489" s="35">
        <f t="shared" si="959"/>
        <v>0</v>
      </c>
      <c r="AA489" s="35">
        <f t="shared" si="960"/>
        <v>0</v>
      </c>
      <c r="AB489" s="36">
        <f t="shared" si="961"/>
        <v>43.872</v>
      </c>
      <c r="AC489" s="35">
        <f t="shared" si="962"/>
        <v>0</v>
      </c>
      <c r="AD489" s="35">
        <f t="shared" si="963"/>
        <v>43.87</v>
      </c>
      <c r="AE489" s="19">
        <f t="shared" si="964"/>
        <v>12</v>
      </c>
      <c r="AF489" s="37">
        <f t="shared" si="1029"/>
        <v>526</v>
      </c>
    </row>
    <row r="490" s="2" customFormat="1" ht="14.25" spans="1:32">
      <c r="A490" s="18">
        <v>657</v>
      </c>
      <c r="B490" s="19" t="str">
        <f>VLOOKUP($K490,[1]房源明细!$B:$P,5,FALSE)</f>
        <v>秦志刚</v>
      </c>
      <c r="C490" s="19" t="s">
        <v>882</v>
      </c>
      <c r="D490" s="19">
        <f>VLOOKUP($K490,[1]房源明细!$B:$P,11,FALSE)</f>
        <v>3</v>
      </c>
      <c r="E490" s="19">
        <f>VLOOKUP($K490,[1]房源明细!$B:$P,12,FALSE)</f>
        <v>0</v>
      </c>
      <c r="F490" s="19">
        <f>VLOOKUP($K490,[1]房源明细!$B:$P,13,FALSE)</f>
        <v>0</v>
      </c>
      <c r="G490" s="19">
        <f>VLOOKUP($K490,[1]房源明细!$B:$P,14,FALSE)</f>
        <v>3</v>
      </c>
      <c r="H490" s="19">
        <f>VLOOKUP($K490,[1]房源明细!$B:$P,15,FALSE)</f>
        <v>0</v>
      </c>
      <c r="I490" s="28">
        <f>VLOOKUP($K490,[1]房源明细!$B:$P,3,FALSE)</f>
        <v>43119</v>
      </c>
      <c r="J490" s="19"/>
      <c r="K490" s="29" t="s">
        <v>883</v>
      </c>
      <c r="L490" s="19">
        <f>VLOOKUP($K490,[1]房源明细!$B:$P,2,FALSE)</f>
        <v>58.14</v>
      </c>
      <c r="M490" s="19"/>
      <c r="N490" s="19">
        <f t="shared" ref="N490:Q490" si="1036">E490*16</f>
        <v>0</v>
      </c>
      <c r="O490" s="19">
        <f t="shared" si="1036"/>
        <v>0</v>
      </c>
      <c r="P490" s="19">
        <f t="shared" si="1036"/>
        <v>48</v>
      </c>
      <c r="Q490" s="19">
        <f t="shared" si="1036"/>
        <v>0</v>
      </c>
      <c r="R490" s="19">
        <f>[1]房源明细!J662</f>
        <v>4.57</v>
      </c>
      <c r="S490" s="19">
        <f t="shared" ref="S490:V490" si="1037">IF($L490&gt;N490,N490,$L490)</f>
        <v>0</v>
      </c>
      <c r="T490" s="19">
        <f t="shared" si="1037"/>
        <v>0</v>
      </c>
      <c r="U490" s="19">
        <f t="shared" si="1037"/>
        <v>48</v>
      </c>
      <c r="V490" s="19">
        <f t="shared" si="1037"/>
        <v>0</v>
      </c>
      <c r="W490" s="19">
        <f>VLOOKUP($K490,[1]房源明细!$B:$P,10,FALSE)</f>
        <v>227</v>
      </c>
      <c r="X490" s="19">
        <f>IF(DATEDIF(I490,$X$2,"m")&gt;12,12,DATEDIF(I490,$X$2,"m"))</f>
        <v>12</v>
      </c>
      <c r="Y490" s="19">
        <f t="shared" si="958"/>
        <v>2724</v>
      </c>
      <c r="Z490" s="35">
        <f t="shared" si="959"/>
        <v>0</v>
      </c>
      <c r="AA490" s="35">
        <f t="shared" si="960"/>
        <v>0</v>
      </c>
      <c r="AB490" s="36">
        <f t="shared" si="961"/>
        <v>65.808</v>
      </c>
      <c r="AC490" s="35">
        <f t="shared" si="962"/>
        <v>0</v>
      </c>
      <c r="AD490" s="35">
        <f t="shared" si="963"/>
        <v>65.8</v>
      </c>
      <c r="AE490" s="19">
        <f t="shared" si="964"/>
        <v>12</v>
      </c>
      <c r="AF490" s="37">
        <f t="shared" si="1029"/>
        <v>789</v>
      </c>
    </row>
    <row r="491" s="2" customFormat="1" ht="14.25" spans="1:32">
      <c r="A491" s="18">
        <v>658</v>
      </c>
      <c r="B491" s="19" t="str">
        <f>VLOOKUP($K491,[1]房源明细!$B:$P,5,FALSE)</f>
        <v>胡文英</v>
      </c>
      <c r="C491" s="19" t="s">
        <v>884</v>
      </c>
      <c r="D491" s="19">
        <f>VLOOKUP($K491,[1]房源明细!$B:$P,11,FALSE)</f>
        <v>4</v>
      </c>
      <c r="E491" s="19">
        <f>VLOOKUP($K491,[1]房源明细!$B:$P,12,FALSE)</f>
        <v>0</v>
      </c>
      <c r="F491" s="19">
        <f>VLOOKUP($K491,[1]房源明细!$B:$P,13,FALSE)</f>
        <v>0</v>
      </c>
      <c r="G491" s="19">
        <f>VLOOKUP($K491,[1]房源明细!$B:$P,14,FALSE)</f>
        <v>4</v>
      </c>
      <c r="H491" s="19">
        <f>VLOOKUP($K491,[1]房源明细!$B:$P,15,FALSE)</f>
        <v>0</v>
      </c>
      <c r="I491" s="28">
        <f>VLOOKUP($K491,[1]房源明细!$B:$P,3,FALSE)</f>
        <v>43123</v>
      </c>
      <c r="J491" s="19"/>
      <c r="K491" s="29" t="s">
        <v>885</v>
      </c>
      <c r="L491" s="19">
        <f>VLOOKUP($K491,[1]房源明细!$B:$P,2,FALSE)</f>
        <v>58.7</v>
      </c>
      <c r="M491" s="19"/>
      <c r="N491" s="19">
        <f t="shared" ref="N491:Q491" si="1038">E491*16</f>
        <v>0</v>
      </c>
      <c r="O491" s="19">
        <f t="shared" si="1038"/>
        <v>0</v>
      </c>
      <c r="P491" s="19">
        <f t="shared" si="1038"/>
        <v>64</v>
      </c>
      <c r="Q491" s="19">
        <f t="shared" si="1038"/>
        <v>0</v>
      </c>
      <c r="R491" s="19">
        <f>[1]房源明细!J663</f>
        <v>4.57</v>
      </c>
      <c r="S491" s="19">
        <f t="shared" ref="S491:V491" si="1039">IF($L491&gt;N491,N491,$L491)</f>
        <v>0</v>
      </c>
      <c r="T491" s="19">
        <f t="shared" si="1039"/>
        <v>0</v>
      </c>
      <c r="U491" s="19">
        <f t="shared" si="1039"/>
        <v>58.7</v>
      </c>
      <c r="V491" s="19">
        <f t="shared" si="1039"/>
        <v>0</v>
      </c>
      <c r="W491" s="19">
        <f>VLOOKUP($K491,[1]房源明细!$B:$P,10,FALSE)</f>
        <v>230</v>
      </c>
      <c r="X491" s="19">
        <f>IF(DATEDIF(I491,$X$2,"m")&gt;12,12,DATEDIF(I491,$X$2,"m"))</f>
        <v>12</v>
      </c>
      <c r="Y491" s="19">
        <f t="shared" si="958"/>
        <v>2760</v>
      </c>
      <c r="Z491" s="35">
        <f t="shared" si="959"/>
        <v>0</v>
      </c>
      <c r="AA491" s="35">
        <f t="shared" si="960"/>
        <v>0</v>
      </c>
      <c r="AB491" s="36">
        <f t="shared" si="961"/>
        <v>80.4777</v>
      </c>
      <c r="AC491" s="35">
        <f t="shared" si="962"/>
        <v>0</v>
      </c>
      <c r="AD491" s="35">
        <f t="shared" si="963"/>
        <v>80.47</v>
      </c>
      <c r="AE491" s="19">
        <f t="shared" si="964"/>
        <v>12</v>
      </c>
      <c r="AF491" s="37">
        <f t="shared" si="1029"/>
        <v>965</v>
      </c>
    </row>
    <row r="492" s="2" customFormat="1" ht="14.25" spans="1:32">
      <c r="A492" s="38">
        <v>659</v>
      </c>
      <c r="B492" s="19" t="str">
        <f>VLOOKUP($K492,[1]房源明细!$B:$P,5,FALSE)</f>
        <v>舒忠义</v>
      </c>
      <c r="C492" s="19" t="s">
        <v>886</v>
      </c>
      <c r="D492" s="19">
        <f>VLOOKUP($K492,[1]房源明细!$B:$P,11,FALSE)</f>
        <v>4</v>
      </c>
      <c r="E492" s="19">
        <f>VLOOKUP($K492,[1]房源明细!$B:$P,12,FALSE)</f>
        <v>0</v>
      </c>
      <c r="F492" s="19">
        <f>VLOOKUP($K492,[1]房源明细!$B:$P,13,FALSE)</f>
        <v>0</v>
      </c>
      <c r="G492" s="19">
        <f>VLOOKUP($K492,[1]房源明细!$B:$P,14,FALSE)</f>
        <v>4</v>
      </c>
      <c r="H492" s="19">
        <f>VLOOKUP($K492,[1]房源明细!$B:$P,15,FALSE)</f>
        <v>0</v>
      </c>
      <c r="I492" s="28">
        <f>VLOOKUP($K492,[1]房源明细!$B:$P,3,FALSE)</f>
        <v>43567</v>
      </c>
      <c r="J492" s="19"/>
      <c r="K492" s="29" t="s">
        <v>887</v>
      </c>
      <c r="L492" s="19">
        <f>VLOOKUP($K492,[1]房源明细!$B:$P,2,FALSE)</f>
        <v>57.36</v>
      </c>
      <c r="M492" s="19"/>
      <c r="N492" s="19">
        <f t="shared" ref="N492:Q492" si="1040">E492*16</f>
        <v>0</v>
      </c>
      <c r="O492" s="19">
        <f t="shared" si="1040"/>
        <v>0</v>
      </c>
      <c r="P492" s="19">
        <f t="shared" si="1040"/>
        <v>64</v>
      </c>
      <c r="Q492" s="19">
        <f t="shared" si="1040"/>
        <v>0</v>
      </c>
      <c r="R492" s="19">
        <f>[1]房源明细!J664</f>
        <v>4.57</v>
      </c>
      <c r="S492" s="19">
        <f t="shared" ref="S492:V492" si="1041">IF($L492&gt;N492,N492,$L492)</f>
        <v>0</v>
      </c>
      <c r="T492" s="19">
        <f t="shared" si="1041"/>
        <v>0</v>
      </c>
      <c r="U492" s="19">
        <f t="shared" si="1041"/>
        <v>57.36</v>
      </c>
      <c r="V492" s="19">
        <f t="shared" si="1041"/>
        <v>0</v>
      </c>
      <c r="W492" s="19">
        <f>VLOOKUP($K492,[1]房源明细!$B:$P,10,FALSE)</f>
        <v>224</v>
      </c>
      <c r="X492" s="19">
        <f>IF(DATEDIF(I492,$X$2,"m")&gt;12,12,DATEDIF(I492,$X$2,"m"))</f>
        <v>12</v>
      </c>
      <c r="Y492" s="19">
        <f t="shared" si="958"/>
        <v>2688</v>
      </c>
      <c r="Z492" s="35">
        <f t="shared" si="959"/>
        <v>0</v>
      </c>
      <c r="AA492" s="35">
        <f t="shared" si="960"/>
        <v>0</v>
      </c>
      <c r="AB492" s="36">
        <f t="shared" si="961"/>
        <v>78.64056</v>
      </c>
      <c r="AC492" s="35">
        <f t="shared" si="962"/>
        <v>0</v>
      </c>
      <c r="AD492" s="35">
        <f t="shared" si="963"/>
        <v>78.64</v>
      </c>
      <c r="AE492" s="19">
        <f t="shared" si="964"/>
        <v>12</v>
      </c>
      <c r="AF492" s="37">
        <f t="shared" si="1029"/>
        <v>943</v>
      </c>
    </row>
    <row r="493" s="2" customFormat="1" ht="14.25" spans="1:32">
      <c r="A493" s="18">
        <v>660</v>
      </c>
      <c r="B493" s="19" t="str">
        <f>VLOOKUP($K493,[1]房源明细!$B:$P,5,FALSE)</f>
        <v>丁春莉</v>
      </c>
      <c r="C493" s="19" t="s">
        <v>888</v>
      </c>
      <c r="D493" s="19">
        <v>0</v>
      </c>
      <c r="E493" s="19">
        <v>1</v>
      </c>
      <c r="F493" s="19">
        <v>0</v>
      </c>
      <c r="G493" s="19">
        <f>VLOOKUP($K493,[1]房源明细!$B:$P,14,FALSE)</f>
        <v>0</v>
      </c>
      <c r="H493" s="19">
        <f>VLOOKUP($K493,[1]房源明细!$B:$P,15,FALSE)</f>
        <v>0</v>
      </c>
      <c r="I493" s="28">
        <f>VLOOKUP($K493,[1]房源明细!$B:$P,3,FALSE)</f>
        <v>43038</v>
      </c>
      <c r="J493" s="19"/>
      <c r="K493" s="29" t="s">
        <v>889</v>
      </c>
      <c r="L493" s="19">
        <f>VLOOKUP($K493,[1]房源明细!$B:$P,2,FALSE)</f>
        <v>57.39</v>
      </c>
      <c r="M493" s="19"/>
      <c r="N493" s="19">
        <f t="shared" ref="N493:Q493" si="1042">E493*16</f>
        <v>16</v>
      </c>
      <c r="O493" s="19">
        <f t="shared" si="1042"/>
        <v>0</v>
      </c>
      <c r="P493" s="19">
        <f t="shared" si="1042"/>
        <v>0</v>
      </c>
      <c r="Q493" s="19">
        <f t="shared" si="1042"/>
        <v>0</v>
      </c>
      <c r="R493" s="19">
        <f>[1]房源明细!J665</f>
        <v>4.57</v>
      </c>
      <c r="S493" s="19">
        <f t="shared" ref="S493:V493" si="1043">IF($L493&gt;N493,N493,$L493)</f>
        <v>16</v>
      </c>
      <c r="T493" s="19">
        <f t="shared" si="1043"/>
        <v>0</v>
      </c>
      <c r="U493" s="19">
        <f t="shared" si="1043"/>
        <v>0</v>
      </c>
      <c r="V493" s="19">
        <f t="shared" si="1043"/>
        <v>0</v>
      </c>
      <c r="W493" s="19">
        <f>VLOOKUP($K493,[1]房源明细!$B:$P,10,FALSE)</f>
        <v>224</v>
      </c>
      <c r="X493" s="19">
        <f>IF(DATEDIF(I493,$X$2,"m")&gt;12,12,DATEDIF(I493,$X$2,"m"))</f>
        <v>12</v>
      </c>
      <c r="Y493" s="19">
        <f t="shared" si="958"/>
        <v>2688</v>
      </c>
      <c r="Z493" s="35">
        <f t="shared" si="959"/>
        <v>65.808</v>
      </c>
      <c r="AA493" s="35">
        <f t="shared" si="960"/>
        <v>0</v>
      </c>
      <c r="AB493" s="36">
        <f t="shared" si="961"/>
        <v>0</v>
      </c>
      <c r="AC493" s="35">
        <f t="shared" si="962"/>
        <v>0</v>
      </c>
      <c r="AD493" s="35">
        <f t="shared" si="963"/>
        <v>65.8</v>
      </c>
      <c r="AE493" s="19">
        <f t="shared" si="964"/>
        <v>12</v>
      </c>
      <c r="AF493" s="37">
        <f t="shared" si="1029"/>
        <v>789</v>
      </c>
    </row>
    <row r="494" s="2" customFormat="1" ht="41" customHeight="1" spans="1:32">
      <c r="A494" s="18">
        <v>661</v>
      </c>
      <c r="B494" s="19" t="str">
        <f>VLOOKUP($K494,[1]房源明细!$B:$P,5,FALSE)</f>
        <v>朱杰</v>
      </c>
      <c r="C494" s="19" t="s">
        <v>890</v>
      </c>
      <c r="D494" s="19">
        <f>VLOOKUP($K494,[1]房源明细!$B:$P,11,FALSE)</f>
        <v>3</v>
      </c>
      <c r="E494" s="19">
        <f>VLOOKUP($K494,[1]房源明细!$B:$P,12,FALSE)</f>
        <v>0</v>
      </c>
      <c r="F494" s="19">
        <f>VLOOKUP($K494,[1]房源明细!$B:$P,13,FALSE)</f>
        <v>0</v>
      </c>
      <c r="G494" s="19">
        <f>VLOOKUP($K494,[1]房源明细!$B:$P,14,FALSE)</f>
        <v>3</v>
      </c>
      <c r="H494" s="19">
        <f>VLOOKUP($K494,[1]房源明细!$B:$P,15,FALSE)</f>
        <v>0</v>
      </c>
      <c r="I494" s="28">
        <f>VLOOKUP($K494,[1]房源明细!$B:$P,3,FALSE)</f>
        <v>43119</v>
      </c>
      <c r="J494" s="19"/>
      <c r="K494" s="29" t="s">
        <v>891</v>
      </c>
      <c r="L494" s="19">
        <f>VLOOKUP($K494,[1]房源明细!$B:$P,2,FALSE)</f>
        <v>58.14</v>
      </c>
      <c r="M494" s="19"/>
      <c r="N494" s="19">
        <f t="shared" ref="N494:Q494" si="1044">E494*16</f>
        <v>0</v>
      </c>
      <c r="O494" s="19">
        <f t="shared" si="1044"/>
        <v>0</v>
      </c>
      <c r="P494" s="19">
        <f t="shared" si="1044"/>
        <v>48</v>
      </c>
      <c r="Q494" s="19">
        <f t="shared" si="1044"/>
        <v>0</v>
      </c>
      <c r="R494" s="19">
        <f>[1]房源明细!J666</f>
        <v>4.57</v>
      </c>
      <c r="S494" s="19">
        <f t="shared" ref="S494:V494" si="1045">IF($L494&gt;N494,N494,$L494)</f>
        <v>0</v>
      </c>
      <c r="T494" s="19">
        <f t="shared" si="1045"/>
        <v>0</v>
      </c>
      <c r="U494" s="19">
        <f t="shared" si="1045"/>
        <v>48</v>
      </c>
      <c r="V494" s="19">
        <f t="shared" si="1045"/>
        <v>0</v>
      </c>
      <c r="W494" s="19">
        <f>VLOOKUP($K494,[1]房源明细!$B:$P,10,FALSE)</f>
        <v>227</v>
      </c>
      <c r="X494" s="19">
        <f>IF(DATEDIF(I494,$X$2,"m")&gt;12,12,DATEDIF(I494,$X$2,"m"))</f>
        <v>12</v>
      </c>
      <c r="Y494" s="19">
        <f t="shared" si="958"/>
        <v>2724</v>
      </c>
      <c r="Z494" s="35">
        <f t="shared" si="959"/>
        <v>0</v>
      </c>
      <c r="AA494" s="35">
        <f t="shared" si="960"/>
        <v>0</v>
      </c>
      <c r="AB494" s="36">
        <f t="shared" si="961"/>
        <v>65.808</v>
      </c>
      <c r="AC494" s="35">
        <f t="shared" si="962"/>
        <v>0</v>
      </c>
      <c r="AD494" s="35">
        <f t="shared" si="963"/>
        <v>65.8</v>
      </c>
      <c r="AE494" s="19">
        <f t="shared" si="964"/>
        <v>12</v>
      </c>
      <c r="AF494" s="37">
        <f t="shared" si="1029"/>
        <v>789</v>
      </c>
    </row>
    <row r="495" s="2" customFormat="1" ht="22" customHeight="1" spans="1:32">
      <c r="A495" s="18">
        <v>663</v>
      </c>
      <c r="B495" s="19" t="str">
        <f>VLOOKUP($K495,[1]房源明细!$B:$P,5,FALSE)</f>
        <v>倪晓兰</v>
      </c>
      <c r="C495" s="19" t="s">
        <v>892</v>
      </c>
      <c r="D495" s="19">
        <f>VLOOKUP($K495,[1]房源明细!$B:$P,11,FALSE)</f>
        <v>2</v>
      </c>
      <c r="E495" s="19">
        <f>VLOOKUP($K495,[1]房源明细!$B:$P,12,FALSE)</f>
        <v>0</v>
      </c>
      <c r="F495" s="19">
        <f>VLOOKUP($K495,[1]房源明细!$B:$P,13,FALSE)</f>
        <v>0</v>
      </c>
      <c r="G495" s="19">
        <f>VLOOKUP($K495,[1]房源明细!$B:$P,14,FALSE)</f>
        <v>2</v>
      </c>
      <c r="H495" s="19">
        <f>VLOOKUP($K495,[1]房源明细!$B:$P,15,FALSE)</f>
        <v>0</v>
      </c>
      <c r="I495" s="28">
        <f>VLOOKUP($K495,[1]房源明细!$B:$P,3,FALSE)</f>
        <v>43040</v>
      </c>
      <c r="J495" s="19"/>
      <c r="K495" s="29" t="s">
        <v>893</v>
      </c>
      <c r="L495" s="19">
        <f>VLOOKUP($K495,[1]房源明细!$B:$P,2,FALSE)</f>
        <v>57.36</v>
      </c>
      <c r="M495" s="19"/>
      <c r="N495" s="19">
        <f t="shared" ref="N495:Q495" si="1046">E495*16</f>
        <v>0</v>
      </c>
      <c r="O495" s="19">
        <f t="shared" si="1046"/>
        <v>0</v>
      </c>
      <c r="P495" s="19">
        <f t="shared" si="1046"/>
        <v>32</v>
      </c>
      <c r="Q495" s="19">
        <f t="shared" si="1046"/>
        <v>0</v>
      </c>
      <c r="R495" s="19">
        <f>[1]房源明细!J668</f>
        <v>4.57</v>
      </c>
      <c r="S495" s="19">
        <f t="shared" ref="S495:V495" si="1047">IF($L495&gt;N495,N495,$L495)</f>
        <v>0</v>
      </c>
      <c r="T495" s="19">
        <f t="shared" si="1047"/>
        <v>0</v>
      </c>
      <c r="U495" s="19">
        <f t="shared" si="1047"/>
        <v>32</v>
      </c>
      <c r="V495" s="19">
        <f t="shared" si="1047"/>
        <v>0</v>
      </c>
      <c r="W495" s="19">
        <f>VLOOKUP($K495,[1]房源明细!$B:$P,10,FALSE)</f>
        <v>224</v>
      </c>
      <c r="X495" s="19">
        <f>IF(DATEDIF(I495,$X$2,"m")&gt;12,12,DATEDIF(I495,$X$2,"m"))</f>
        <v>12</v>
      </c>
      <c r="Y495" s="19">
        <f t="shared" si="958"/>
        <v>2688</v>
      </c>
      <c r="Z495" s="35">
        <f t="shared" si="959"/>
        <v>0</v>
      </c>
      <c r="AA495" s="35">
        <f t="shared" si="960"/>
        <v>0</v>
      </c>
      <c r="AB495" s="36">
        <f t="shared" si="961"/>
        <v>43.872</v>
      </c>
      <c r="AC495" s="35">
        <f t="shared" si="962"/>
        <v>0</v>
      </c>
      <c r="AD495" s="35">
        <f t="shared" si="963"/>
        <v>43.87</v>
      </c>
      <c r="AE495" s="19">
        <f t="shared" si="964"/>
        <v>12</v>
      </c>
      <c r="AF495" s="37">
        <f t="shared" si="1029"/>
        <v>526</v>
      </c>
    </row>
    <row r="496" s="2" customFormat="1" ht="21" customHeight="1" spans="1:32">
      <c r="A496" s="18">
        <v>664</v>
      </c>
      <c r="B496" s="19" t="str">
        <f>VLOOKUP($K496,[1]房源明细!$B:$P,5,FALSE)</f>
        <v>黄宗成</v>
      </c>
      <c r="C496" s="19" t="s">
        <v>594</v>
      </c>
      <c r="D496" s="19">
        <f>VLOOKUP($K496,[1]房源明细!$B:$P,11,FALSE)</f>
        <v>3</v>
      </c>
      <c r="E496" s="19">
        <f>VLOOKUP($K496,[1]房源明细!$B:$P,12,FALSE)</f>
        <v>0</v>
      </c>
      <c r="F496" s="19">
        <f>VLOOKUP($K496,[1]房源明细!$B:$P,13,FALSE)</f>
        <v>0</v>
      </c>
      <c r="G496" s="19">
        <f>VLOOKUP($K496,[1]房源明细!$B:$P,14,FALSE)</f>
        <v>3</v>
      </c>
      <c r="H496" s="19">
        <f>VLOOKUP($K496,[1]房源明细!$B:$P,15,FALSE)</f>
        <v>0</v>
      </c>
      <c r="I496" s="28">
        <f>VLOOKUP($K496,[1]房源明细!$B:$P,3,FALSE)</f>
        <v>43171</v>
      </c>
      <c r="J496" s="19"/>
      <c r="K496" s="29" t="s">
        <v>894</v>
      </c>
      <c r="L496" s="19">
        <f>VLOOKUP($K496,[1]房源明细!$B:$P,2,FALSE)</f>
        <v>57.39</v>
      </c>
      <c r="M496" s="19"/>
      <c r="N496" s="19">
        <f t="shared" ref="N496:Q496" si="1048">E496*16</f>
        <v>0</v>
      </c>
      <c r="O496" s="19">
        <f t="shared" si="1048"/>
        <v>0</v>
      </c>
      <c r="P496" s="19">
        <f t="shared" si="1048"/>
        <v>48</v>
      </c>
      <c r="Q496" s="19">
        <f t="shared" si="1048"/>
        <v>0</v>
      </c>
      <c r="R496" s="19">
        <f>[1]房源明细!J669</f>
        <v>4.57</v>
      </c>
      <c r="S496" s="19">
        <f t="shared" ref="S496:V496" si="1049">IF($L496&gt;N496,N496,$L496)</f>
        <v>0</v>
      </c>
      <c r="T496" s="19">
        <f t="shared" si="1049"/>
        <v>0</v>
      </c>
      <c r="U496" s="19">
        <f t="shared" si="1049"/>
        <v>48</v>
      </c>
      <c r="V496" s="19">
        <f t="shared" si="1049"/>
        <v>0</v>
      </c>
      <c r="W496" s="19">
        <f>VLOOKUP($K496,[1]房源明细!$B:$P,10,FALSE)</f>
        <v>224</v>
      </c>
      <c r="X496" s="19">
        <f>IF(DATEDIF(I496,$X$2,"m")&gt;12,12,DATEDIF(I496,$X$2,"m"))</f>
        <v>12</v>
      </c>
      <c r="Y496" s="19">
        <f t="shared" si="958"/>
        <v>2688</v>
      </c>
      <c r="Z496" s="35">
        <f t="shared" si="959"/>
        <v>0</v>
      </c>
      <c r="AA496" s="35">
        <f t="shared" si="960"/>
        <v>0</v>
      </c>
      <c r="AB496" s="36">
        <f t="shared" si="961"/>
        <v>65.808</v>
      </c>
      <c r="AC496" s="35">
        <f t="shared" si="962"/>
        <v>0</v>
      </c>
      <c r="AD496" s="35">
        <f t="shared" si="963"/>
        <v>65.8</v>
      </c>
      <c r="AE496" s="19">
        <f t="shared" si="964"/>
        <v>12</v>
      </c>
      <c r="AF496" s="37">
        <f t="shared" si="1029"/>
        <v>789</v>
      </c>
    </row>
    <row r="497" s="2" customFormat="1" ht="26" customHeight="1" spans="1:32">
      <c r="A497" s="18">
        <v>665</v>
      </c>
      <c r="B497" s="19" t="str">
        <f>VLOOKUP($K497,[1]房源明细!$B:$P,5,FALSE)</f>
        <v>舒红刚</v>
      </c>
      <c r="C497" s="19" t="s">
        <v>895</v>
      </c>
      <c r="D497" s="19">
        <f>VLOOKUP($K497,[1]房源明细!$B:$P,11,FALSE)</f>
        <v>4</v>
      </c>
      <c r="E497" s="19">
        <f>VLOOKUP($K497,[1]房源明细!$B:$P,12,FALSE)</f>
        <v>0</v>
      </c>
      <c r="F497" s="19">
        <f>VLOOKUP($K497,[1]房源明细!$B:$P,13,FALSE)</f>
        <v>0</v>
      </c>
      <c r="G497" s="19">
        <f>VLOOKUP($K497,[1]房源明细!$B:$P,14,FALSE)</f>
        <v>4</v>
      </c>
      <c r="H497" s="19">
        <f>VLOOKUP($K497,[1]房源明细!$B:$P,15,FALSE)</f>
        <v>0</v>
      </c>
      <c r="I497" s="28">
        <f>VLOOKUP($K497,[1]房源明细!$B:$P,3,FALSE)</f>
        <v>43567</v>
      </c>
      <c r="J497" s="19"/>
      <c r="K497" s="29" t="s">
        <v>896</v>
      </c>
      <c r="L497" s="19">
        <f>VLOOKUP($K497,[1]房源明细!$B:$P,2,FALSE)</f>
        <v>58.14</v>
      </c>
      <c r="M497" s="19"/>
      <c r="N497" s="19">
        <f t="shared" ref="N497:Q497" si="1050">E497*16</f>
        <v>0</v>
      </c>
      <c r="O497" s="19">
        <f t="shared" si="1050"/>
        <v>0</v>
      </c>
      <c r="P497" s="19">
        <f t="shared" si="1050"/>
        <v>64</v>
      </c>
      <c r="Q497" s="19">
        <f t="shared" si="1050"/>
        <v>0</v>
      </c>
      <c r="R497" s="19">
        <f>[1]房源明细!J670</f>
        <v>4.57</v>
      </c>
      <c r="S497" s="19">
        <f t="shared" ref="S497:V497" si="1051">IF($L497&gt;N497,N497,$L497)</f>
        <v>0</v>
      </c>
      <c r="T497" s="19">
        <f t="shared" si="1051"/>
        <v>0</v>
      </c>
      <c r="U497" s="19">
        <f t="shared" si="1051"/>
        <v>58.14</v>
      </c>
      <c r="V497" s="19">
        <f t="shared" si="1051"/>
        <v>0</v>
      </c>
      <c r="W497" s="19">
        <f>VLOOKUP($K497,[1]房源明细!$B:$P,10,FALSE)</f>
        <v>227</v>
      </c>
      <c r="X497" s="19">
        <f>IF(DATEDIF(I497,$X$2,"m")&gt;12,12,DATEDIF(I497,$X$2,"m"))</f>
        <v>12</v>
      </c>
      <c r="Y497" s="19">
        <f t="shared" si="958"/>
        <v>2724</v>
      </c>
      <c r="Z497" s="35">
        <f t="shared" si="959"/>
        <v>0</v>
      </c>
      <c r="AA497" s="35">
        <f t="shared" si="960"/>
        <v>0</v>
      </c>
      <c r="AB497" s="36">
        <f t="shared" si="961"/>
        <v>79.70994</v>
      </c>
      <c r="AC497" s="35">
        <f t="shared" si="962"/>
        <v>0</v>
      </c>
      <c r="AD497" s="35">
        <f t="shared" si="963"/>
        <v>79.7</v>
      </c>
      <c r="AE497" s="19">
        <f t="shared" si="964"/>
        <v>12</v>
      </c>
      <c r="AF497" s="37">
        <f t="shared" si="1029"/>
        <v>956</v>
      </c>
    </row>
    <row r="498" s="2" customFormat="1" ht="30" customHeight="1" spans="1:32">
      <c r="A498" s="18">
        <v>666</v>
      </c>
      <c r="B498" s="19" t="str">
        <f>VLOOKUP($K498,[1]房源明细!$B:$P,5,FALSE)</f>
        <v>单金龙</v>
      </c>
      <c r="C498" s="19" t="s">
        <v>897</v>
      </c>
      <c r="D498" s="19">
        <f>VLOOKUP($K498,[1]房源明细!$B:$P,11,FALSE)</f>
        <v>2</v>
      </c>
      <c r="E498" s="19">
        <f>VLOOKUP($K498,[1]房源明细!$B:$P,12,FALSE)</f>
        <v>2</v>
      </c>
      <c r="F498" s="19">
        <f>VLOOKUP($K498,[1]房源明细!$B:$P,13,FALSE)</f>
        <v>0</v>
      </c>
      <c r="G498" s="19">
        <f>VLOOKUP($K498,[1]房源明细!$B:$P,14,FALSE)</f>
        <v>0</v>
      </c>
      <c r="H498" s="19">
        <f>VLOOKUP($K498,[1]房源明细!$B:$P,15,FALSE)</f>
        <v>0</v>
      </c>
      <c r="I498" s="28">
        <f>VLOOKUP($K498,[1]房源明细!$B:$P,3,FALSE)</f>
        <v>43118</v>
      </c>
      <c r="J498" s="19"/>
      <c r="K498" s="29" t="s">
        <v>898</v>
      </c>
      <c r="L498" s="19">
        <f>VLOOKUP($K498,[1]房源明细!$B:$P,2,FALSE)</f>
        <v>58.7</v>
      </c>
      <c r="M498" s="19"/>
      <c r="N498" s="19">
        <f t="shared" ref="N498:Q498" si="1052">E498*16</f>
        <v>32</v>
      </c>
      <c r="O498" s="19">
        <f t="shared" si="1052"/>
        <v>0</v>
      </c>
      <c r="P498" s="19">
        <f t="shared" si="1052"/>
        <v>0</v>
      </c>
      <c r="Q498" s="19">
        <f t="shared" si="1052"/>
        <v>0</v>
      </c>
      <c r="R498" s="19">
        <f>[1]房源明细!J671</f>
        <v>4.57</v>
      </c>
      <c r="S498" s="19">
        <f t="shared" ref="S498:V498" si="1053">IF($L498&gt;N498,N498,$L498)</f>
        <v>32</v>
      </c>
      <c r="T498" s="19">
        <f t="shared" si="1053"/>
        <v>0</v>
      </c>
      <c r="U498" s="19">
        <f t="shared" si="1053"/>
        <v>0</v>
      </c>
      <c r="V498" s="19">
        <f t="shared" si="1053"/>
        <v>0</v>
      </c>
      <c r="W498" s="19">
        <f>VLOOKUP($K498,[1]房源明细!$B:$P,10,FALSE)</f>
        <v>230</v>
      </c>
      <c r="X498" s="19">
        <f>IF(DATEDIF(I498,$X$2,"m")&gt;12,12,DATEDIF(I498,$X$2,"m"))</f>
        <v>12</v>
      </c>
      <c r="Y498" s="19">
        <f t="shared" si="958"/>
        <v>2760</v>
      </c>
      <c r="Z498" s="35">
        <f t="shared" si="959"/>
        <v>131.616</v>
      </c>
      <c r="AA498" s="35">
        <f t="shared" si="960"/>
        <v>0</v>
      </c>
      <c r="AB498" s="36">
        <f t="shared" si="961"/>
        <v>0</v>
      </c>
      <c r="AC498" s="35">
        <f t="shared" si="962"/>
        <v>0</v>
      </c>
      <c r="AD498" s="35">
        <f t="shared" si="963"/>
        <v>131.61</v>
      </c>
      <c r="AE498" s="19">
        <f t="shared" si="964"/>
        <v>12</v>
      </c>
      <c r="AF498" s="37">
        <v>1228</v>
      </c>
    </row>
    <row r="499" s="2" customFormat="1" ht="21" customHeight="1" spans="1:32">
      <c r="A499" s="18">
        <v>667</v>
      </c>
      <c r="B499" s="19" t="str">
        <f>VLOOKUP($K499,[1]房源明细!$B:$P,5,FALSE)</f>
        <v>饶胜钢</v>
      </c>
      <c r="C499" s="19" t="s">
        <v>890</v>
      </c>
      <c r="D499" s="19">
        <f>VLOOKUP($K499,[1]房源明细!$B:$P,11,FALSE)</f>
        <v>4</v>
      </c>
      <c r="E499" s="19">
        <f>VLOOKUP($K499,[1]房源明细!$B:$P,12,FALSE)</f>
        <v>0</v>
      </c>
      <c r="F499" s="19">
        <f>VLOOKUP($K499,[1]房源明细!$B:$P,13,FALSE)</f>
        <v>0</v>
      </c>
      <c r="G499" s="19">
        <f>VLOOKUP($K499,[1]房源明细!$B:$P,14,FALSE)</f>
        <v>4</v>
      </c>
      <c r="H499" s="19">
        <f>VLOOKUP($K499,[1]房源明细!$B:$P,15,FALSE)</f>
        <v>0</v>
      </c>
      <c r="I499" s="28">
        <f>VLOOKUP($K499,[1]房源明细!$B:$P,3,FALSE)</f>
        <v>43118</v>
      </c>
      <c r="J499" s="19"/>
      <c r="K499" s="29" t="s">
        <v>899</v>
      </c>
      <c r="L499" s="19">
        <f>VLOOKUP($K499,[1]房源明细!$B:$P,2,FALSE)</f>
        <v>57.36</v>
      </c>
      <c r="M499" s="19"/>
      <c r="N499" s="19">
        <f t="shared" ref="N499:Q499" si="1054">E499*16</f>
        <v>0</v>
      </c>
      <c r="O499" s="19">
        <f t="shared" si="1054"/>
        <v>0</v>
      </c>
      <c r="P499" s="19">
        <f t="shared" si="1054"/>
        <v>64</v>
      </c>
      <c r="Q499" s="19">
        <f t="shared" si="1054"/>
        <v>0</v>
      </c>
      <c r="R499" s="19">
        <f>[1]房源明细!J672</f>
        <v>4.57</v>
      </c>
      <c r="S499" s="19">
        <f t="shared" ref="S499:V499" si="1055">IF($L499&gt;N499,N499,$L499)</f>
        <v>0</v>
      </c>
      <c r="T499" s="19">
        <f t="shared" si="1055"/>
        <v>0</v>
      </c>
      <c r="U499" s="19">
        <f t="shared" si="1055"/>
        <v>57.36</v>
      </c>
      <c r="V499" s="19">
        <f t="shared" si="1055"/>
        <v>0</v>
      </c>
      <c r="W499" s="19">
        <f>VLOOKUP($K499,[1]房源明细!$B:$P,10,FALSE)</f>
        <v>224</v>
      </c>
      <c r="X499" s="19">
        <f>IF(DATEDIF(I499,$X$2,"m")&gt;12,12,DATEDIF(I499,$X$2,"m"))</f>
        <v>12</v>
      </c>
      <c r="Y499" s="19">
        <f t="shared" si="958"/>
        <v>2688</v>
      </c>
      <c r="Z499" s="35">
        <f t="shared" si="959"/>
        <v>0</v>
      </c>
      <c r="AA499" s="35">
        <f t="shared" si="960"/>
        <v>0</v>
      </c>
      <c r="AB499" s="36">
        <f t="shared" si="961"/>
        <v>78.64056</v>
      </c>
      <c r="AC499" s="35">
        <f t="shared" si="962"/>
        <v>0</v>
      </c>
      <c r="AD499" s="35">
        <f t="shared" si="963"/>
        <v>78.64</v>
      </c>
      <c r="AE499" s="19">
        <f t="shared" si="964"/>
        <v>12</v>
      </c>
      <c r="AF499" s="37">
        <f t="shared" ref="AF499:AF562" si="1056">IF(AD499*AE499&gt;Y499,Y499,TRUNC(AD499*AE499,0))</f>
        <v>943</v>
      </c>
    </row>
    <row r="500" s="2" customFormat="1" ht="22" customHeight="1" spans="1:32">
      <c r="A500" s="18">
        <v>668</v>
      </c>
      <c r="B500" s="19" t="str">
        <f>VLOOKUP($K500,[1]房源明细!$B:$P,5,FALSE)</f>
        <v>王林盛</v>
      </c>
      <c r="C500" s="19" t="s">
        <v>900</v>
      </c>
      <c r="D500" s="19">
        <f>VLOOKUP($K500,[1]房源明细!$B:$P,11,FALSE)</f>
        <v>2</v>
      </c>
      <c r="E500" s="19">
        <f>VLOOKUP($K500,[1]房源明细!$B:$P,12,FALSE)</f>
        <v>0</v>
      </c>
      <c r="F500" s="19">
        <f>VLOOKUP($K500,[1]房源明细!$B:$P,13,FALSE)</f>
        <v>0</v>
      </c>
      <c r="G500" s="19">
        <f>VLOOKUP($K500,[1]房源明细!$B:$P,14,FALSE)</f>
        <v>2</v>
      </c>
      <c r="H500" s="19">
        <f>VLOOKUP($K500,[1]房源明细!$B:$P,15,FALSE)</f>
        <v>0</v>
      </c>
      <c r="I500" s="28">
        <f>VLOOKUP($K500,[1]房源明细!$B:$P,3,FALSE)</f>
        <v>43038</v>
      </c>
      <c r="J500" s="19"/>
      <c r="K500" s="29" t="s">
        <v>901</v>
      </c>
      <c r="L500" s="19">
        <f>VLOOKUP($K500,[1]房源明细!$B:$P,2,FALSE)</f>
        <v>57.39</v>
      </c>
      <c r="M500" s="19"/>
      <c r="N500" s="19">
        <f t="shared" ref="N500:Q500" si="1057">E500*16</f>
        <v>0</v>
      </c>
      <c r="O500" s="19">
        <f t="shared" si="1057"/>
        <v>0</v>
      </c>
      <c r="P500" s="19">
        <f t="shared" si="1057"/>
        <v>32</v>
      </c>
      <c r="Q500" s="19">
        <f t="shared" si="1057"/>
        <v>0</v>
      </c>
      <c r="R500" s="19">
        <f>[1]房源明细!J673</f>
        <v>4.57</v>
      </c>
      <c r="S500" s="19">
        <f t="shared" ref="S500:V500" si="1058">IF($L500&gt;N500,N500,$L500)</f>
        <v>0</v>
      </c>
      <c r="T500" s="19">
        <f t="shared" si="1058"/>
        <v>0</v>
      </c>
      <c r="U500" s="19">
        <f t="shared" si="1058"/>
        <v>32</v>
      </c>
      <c r="V500" s="19">
        <f t="shared" si="1058"/>
        <v>0</v>
      </c>
      <c r="W500" s="19">
        <f>VLOOKUP($K500,[1]房源明细!$B:$P,10,FALSE)</f>
        <v>224</v>
      </c>
      <c r="X500" s="19">
        <f>IF(DATEDIF(I500,$X$2,"m")&gt;12,12,DATEDIF(I500,$X$2,"m"))</f>
        <v>12</v>
      </c>
      <c r="Y500" s="19">
        <f t="shared" si="958"/>
        <v>2688</v>
      </c>
      <c r="Z500" s="35">
        <f t="shared" si="959"/>
        <v>0</v>
      </c>
      <c r="AA500" s="35">
        <f t="shared" si="960"/>
        <v>0</v>
      </c>
      <c r="AB500" s="36">
        <f t="shared" si="961"/>
        <v>43.872</v>
      </c>
      <c r="AC500" s="35">
        <f t="shared" si="962"/>
        <v>0</v>
      </c>
      <c r="AD500" s="35">
        <f t="shared" si="963"/>
        <v>43.87</v>
      </c>
      <c r="AE500" s="19">
        <f t="shared" si="964"/>
        <v>12</v>
      </c>
      <c r="AF500" s="37">
        <f t="shared" si="1056"/>
        <v>526</v>
      </c>
    </row>
    <row r="501" s="2" customFormat="1" ht="14.25" spans="1:32">
      <c r="A501" s="18">
        <v>669</v>
      </c>
      <c r="B501" s="19" t="str">
        <f>VLOOKUP($K501,[1]房源明细!$B:$P,5,FALSE)</f>
        <v>陈金荣</v>
      </c>
      <c r="C501" s="19" t="s">
        <v>902</v>
      </c>
      <c r="D501" s="19">
        <f>VLOOKUP($K501,[1]房源明细!$B:$P,11,FALSE)</f>
        <v>2</v>
      </c>
      <c r="E501" s="19">
        <f>VLOOKUP($K501,[1]房源明细!$B:$P,12,FALSE)</f>
        <v>2</v>
      </c>
      <c r="F501" s="19">
        <f>VLOOKUP($K501,[1]房源明细!$B:$P,13,FALSE)</f>
        <v>0</v>
      </c>
      <c r="G501" s="19">
        <f>VLOOKUP($K501,[1]房源明细!$B:$P,14,FALSE)</f>
        <v>0</v>
      </c>
      <c r="H501" s="19">
        <f>VLOOKUP($K501,[1]房源明细!$B:$P,15,FALSE)</f>
        <v>0</v>
      </c>
      <c r="I501" s="28">
        <f>VLOOKUP($K501,[1]房源明细!$B:$P,3,FALSE)</f>
        <v>43038</v>
      </c>
      <c r="J501" s="19"/>
      <c r="K501" s="29" t="s">
        <v>903</v>
      </c>
      <c r="L501" s="19">
        <f>VLOOKUP($K501,[1]房源明细!$B:$P,2,FALSE)</f>
        <v>58.14</v>
      </c>
      <c r="M501" s="19"/>
      <c r="N501" s="19">
        <f t="shared" ref="N501:Q501" si="1059">E501*16</f>
        <v>32</v>
      </c>
      <c r="O501" s="19">
        <f t="shared" si="1059"/>
        <v>0</v>
      </c>
      <c r="P501" s="19">
        <f t="shared" si="1059"/>
        <v>0</v>
      </c>
      <c r="Q501" s="19">
        <f t="shared" si="1059"/>
        <v>0</v>
      </c>
      <c r="R501" s="19">
        <f>[1]房源明细!J674</f>
        <v>4.57</v>
      </c>
      <c r="S501" s="19">
        <f t="shared" ref="S501:V501" si="1060">IF($L501&gt;N501,N501,$L501)</f>
        <v>32</v>
      </c>
      <c r="T501" s="19">
        <f t="shared" si="1060"/>
        <v>0</v>
      </c>
      <c r="U501" s="19">
        <f t="shared" si="1060"/>
        <v>0</v>
      </c>
      <c r="V501" s="19">
        <f t="shared" si="1060"/>
        <v>0</v>
      </c>
      <c r="W501" s="19">
        <f>VLOOKUP($K501,[1]房源明细!$B:$P,10,FALSE)</f>
        <v>227</v>
      </c>
      <c r="X501" s="19">
        <f>IF(DATEDIF(I501,$X$2,"m")&gt;12,12,DATEDIF(I501,$X$2,"m"))</f>
        <v>12</v>
      </c>
      <c r="Y501" s="19">
        <f t="shared" si="958"/>
        <v>2724</v>
      </c>
      <c r="Z501" s="35">
        <f t="shared" si="959"/>
        <v>131.616</v>
      </c>
      <c r="AA501" s="35">
        <f t="shared" si="960"/>
        <v>0</v>
      </c>
      <c r="AB501" s="36">
        <f t="shared" si="961"/>
        <v>0</v>
      </c>
      <c r="AC501" s="35">
        <f t="shared" si="962"/>
        <v>0</v>
      </c>
      <c r="AD501" s="35">
        <f t="shared" si="963"/>
        <v>131.61</v>
      </c>
      <c r="AE501" s="19">
        <f t="shared" si="964"/>
        <v>12</v>
      </c>
      <c r="AF501" s="37">
        <f t="shared" si="1056"/>
        <v>1579</v>
      </c>
    </row>
    <row r="502" s="2" customFormat="1" ht="14.25" spans="1:32">
      <c r="A502" s="18">
        <v>671</v>
      </c>
      <c r="B502" s="19" t="str">
        <f>VLOOKUP($K502,[1]房源明细!$B:$P,5,FALSE)</f>
        <v>吕慧</v>
      </c>
      <c r="C502" s="19" t="s">
        <v>904</v>
      </c>
      <c r="D502" s="19">
        <f>VLOOKUP($K502,[1]房源明细!$B:$P,11,FALSE)</f>
        <v>4</v>
      </c>
      <c r="E502" s="19">
        <f>VLOOKUP($K502,[1]房源明细!$B:$P,12,FALSE)</f>
        <v>3</v>
      </c>
      <c r="F502" s="19">
        <f>VLOOKUP($K502,[1]房源明细!$B:$P,13,FALSE)</f>
        <v>0</v>
      </c>
      <c r="G502" s="19">
        <f>VLOOKUP($K502,[1]房源明细!$B:$P,14,FALSE)</f>
        <v>0</v>
      </c>
      <c r="H502" s="19">
        <f>VLOOKUP($K502,[1]房源明细!$B:$P,15,FALSE)</f>
        <v>0</v>
      </c>
      <c r="I502" s="28">
        <f>VLOOKUP($K502,[1]房源明细!$B:$P,3,FALSE)</f>
        <v>43487</v>
      </c>
      <c r="J502" s="19"/>
      <c r="K502" s="29" t="s">
        <v>905</v>
      </c>
      <c r="L502" s="19">
        <f>VLOOKUP($K502,[1]房源明细!$B:$P,2,FALSE)</f>
        <v>57.36</v>
      </c>
      <c r="M502" s="19"/>
      <c r="N502" s="19">
        <f t="shared" ref="N502:Q502" si="1061">E502*16</f>
        <v>48</v>
      </c>
      <c r="O502" s="19">
        <f t="shared" si="1061"/>
        <v>0</v>
      </c>
      <c r="P502" s="19">
        <f t="shared" si="1061"/>
        <v>0</v>
      </c>
      <c r="Q502" s="19">
        <f t="shared" si="1061"/>
        <v>0</v>
      </c>
      <c r="R502" s="19">
        <f>[1]房源明细!J676</f>
        <v>4.57</v>
      </c>
      <c r="S502" s="19">
        <f t="shared" ref="S502:V502" si="1062">IF($L502&gt;N502,N502,$L502)</f>
        <v>48</v>
      </c>
      <c r="T502" s="19">
        <f t="shared" si="1062"/>
        <v>0</v>
      </c>
      <c r="U502" s="19">
        <f t="shared" si="1062"/>
        <v>0</v>
      </c>
      <c r="V502" s="19">
        <f t="shared" si="1062"/>
        <v>0</v>
      </c>
      <c r="W502" s="19">
        <f>VLOOKUP($K502,[1]房源明细!$B:$P,10,FALSE)</f>
        <v>212</v>
      </c>
      <c r="X502" s="19">
        <f>IF(DATEDIF(I502,$X$2,"m")&gt;12,12,DATEDIF(I502,$X$2,"m"))</f>
        <v>12</v>
      </c>
      <c r="Y502" s="19">
        <f t="shared" si="958"/>
        <v>2544</v>
      </c>
      <c r="Z502" s="35">
        <f t="shared" si="959"/>
        <v>197.424</v>
      </c>
      <c r="AA502" s="35">
        <f t="shared" si="960"/>
        <v>0</v>
      </c>
      <c r="AB502" s="36">
        <f t="shared" si="961"/>
        <v>0</v>
      </c>
      <c r="AC502" s="35">
        <f t="shared" si="962"/>
        <v>0</v>
      </c>
      <c r="AD502" s="35">
        <f t="shared" si="963"/>
        <v>197.42</v>
      </c>
      <c r="AE502" s="19">
        <f t="shared" si="964"/>
        <v>12</v>
      </c>
      <c r="AF502" s="37">
        <f t="shared" si="1056"/>
        <v>2369</v>
      </c>
    </row>
    <row r="503" s="2" customFormat="1" ht="38" customHeight="1" spans="1:32">
      <c r="A503" s="18">
        <v>672</v>
      </c>
      <c r="B503" s="19" t="str">
        <f>VLOOKUP($K503,[1]房源明细!$B:$P,5,FALSE)</f>
        <v>许守义</v>
      </c>
      <c r="C503" s="19" t="s">
        <v>906</v>
      </c>
      <c r="D503" s="19">
        <f>VLOOKUP($K503,[1]房源明细!$B:$P,11,FALSE)</f>
        <v>2</v>
      </c>
      <c r="E503" s="19">
        <f>VLOOKUP($K503,[1]房源明细!$B:$P,12,FALSE)</f>
        <v>0</v>
      </c>
      <c r="F503" s="19">
        <f>VLOOKUP($K503,[1]房源明细!$B:$P,13,FALSE)</f>
        <v>0</v>
      </c>
      <c r="G503" s="19">
        <f>VLOOKUP($K503,[1]房源明细!$B:$P,14,FALSE)</f>
        <v>2</v>
      </c>
      <c r="H503" s="19">
        <f>VLOOKUP($K503,[1]房源明细!$B:$P,15,FALSE)</f>
        <v>0</v>
      </c>
      <c r="I503" s="28">
        <f>VLOOKUP($K503,[1]房源明细!$B:$P,3,FALSE)</f>
        <v>43567</v>
      </c>
      <c r="J503" s="19"/>
      <c r="K503" s="29" t="s">
        <v>907</v>
      </c>
      <c r="L503" s="19">
        <f>VLOOKUP($K503,[1]房源明细!$B:$P,2,FALSE)</f>
        <v>57.39</v>
      </c>
      <c r="M503" s="19"/>
      <c r="N503" s="19">
        <f t="shared" ref="N503:Q503" si="1063">E503*16</f>
        <v>0</v>
      </c>
      <c r="O503" s="19">
        <f t="shared" si="1063"/>
        <v>0</v>
      </c>
      <c r="P503" s="19">
        <f t="shared" si="1063"/>
        <v>32</v>
      </c>
      <c r="Q503" s="19">
        <f t="shared" si="1063"/>
        <v>0</v>
      </c>
      <c r="R503" s="19">
        <f>[1]房源明细!J677</f>
        <v>4.57</v>
      </c>
      <c r="S503" s="19">
        <f t="shared" ref="S503:V503" si="1064">IF($L503&gt;N503,N503,$L503)</f>
        <v>0</v>
      </c>
      <c r="T503" s="19">
        <f t="shared" si="1064"/>
        <v>0</v>
      </c>
      <c r="U503" s="19">
        <f t="shared" si="1064"/>
        <v>32</v>
      </c>
      <c r="V503" s="19">
        <f t="shared" si="1064"/>
        <v>0</v>
      </c>
      <c r="W503" s="19">
        <f>VLOOKUP($K503,[1]房源明细!$B:$P,10,FALSE)</f>
        <v>212</v>
      </c>
      <c r="X503" s="19">
        <f>IF(DATEDIF(I503,$X$2,"m")&gt;12,12,DATEDIF(I503,$X$2,"m"))</f>
        <v>12</v>
      </c>
      <c r="Y503" s="19">
        <f t="shared" si="958"/>
        <v>2544</v>
      </c>
      <c r="Z503" s="35">
        <f t="shared" si="959"/>
        <v>0</v>
      </c>
      <c r="AA503" s="35">
        <f t="shared" si="960"/>
        <v>0</v>
      </c>
      <c r="AB503" s="36">
        <f t="shared" si="961"/>
        <v>43.872</v>
      </c>
      <c r="AC503" s="35">
        <f t="shared" si="962"/>
        <v>0</v>
      </c>
      <c r="AD503" s="35">
        <f t="shared" si="963"/>
        <v>43.87</v>
      </c>
      <c r="AE503" s="19">
        <f t="shared" si="964"/>
        <v>12</v>
      </c>
      <c r="AF503" s="37">
        <f t="shared" si="1056"/>
        <v>526</v>
      </c>
    </row>
    <row r="504" s="2" customFormat="1" ht="14.25" spans="1:32">
      <c r="A504" s="18">
        <v>673</v>
      </c>
      <c r="B504" s="19" t="str">
        <f>VLOOKUP($K504,[1]房源明细!$B:$P,5,FALSE)</f>
        <v>纪广</v>
      </c>
      <c r="C504" s="19" t="s">
        <v>442</v>
      </c>
      <c r="D504" s="19">
        <f>VLOOKUP($K504,[1]房源明细!$B:$P,11,FALSE)</f>
        <v>2</v>
      </c>
      <c r="E504" s="19">
        <f>VLOOKUP($K504,[1]房源明细!$B:$P,12,FALSE)</f>
        <v>2</v>
      </c>
      <c r="F504" s="19">
        <f>VLOOKUP($K504,[1]房源明细!$B:$P,13,FALSE)</f>
        <v>0</v>
      </c>
      <c r="G504" s="19">
        <f>VLOOKUP($K504,[1]房源明细!$B:$P,14,FALSE)</f>
        <v>0</v>
      </c>
      <c r="H504" s="19">
        <f>VLOOKUP($K504,[1]房源明细!$B:$P,15,FALSE)</f>
        <v>0</v>
      </c>
      <c r="I504" s="28">
        <f>VLOOKUP($K504,[1]房源明细!$B:$P,3,FALSE)</f>
        <v>43034</v>
      </c>
      <c r="J504" s="19"/>
      <c r="K504" s="29" t="s">
        <v>908</v>
      </c>
      <c r="L504" s="19">
        <f>VLOOKUP($K504,[1]房源明细!$B:$P,2,FALSE)</f>
        <v>58.14</v>
      </c>
      <c r="M504" s="19"/>
      <c r="N504" s="19">
        <f t="shared" ref="N504:Q504" si="1065">E504*16</f>
        <v>32</v>
      </c>
      <c r="O504" s="19">
        <f t="shared" si="1065"/>
        <v>0</v>
      </c>
      <c r="P504" s="19">
        <f t="shared" si="1065"/>
        <v>0</v>
      </c>
      <c r="Q504" s="19">
        <f t="shared" si="1065"/>
        <v>0</v>
      </c>
      <c r="R504" s="19">
        <f>[1]房源明细!J678</f>
        <v>4.57</v>
      </c>
      <c r="S504" s="19">
        <f t="shared" ref="S504:V504" si="1066">IF($L504&gt;N504,N504,$L504)</f>
        <v>32</v>
      </c>
      <c r="T504" s="19">
        <f t="shared" si="1066"/>
        <v>0</v>
      </c>
      <c r="U504" s="19">
        <f t="shared" si="1066"/>
        <v>0</v>
      </c>
      <c r="V504" s="19">
        <f t="shared" si="1066"/>
        <v>0</v>
      </c>
      <c r="W504" s="19">
        <f>VLOOKUP($K504,[1]房源明细!$B:$P,10,FALSE)</f>
        <v>215</v>
      </c>
      <c r="X504" s="19">
        <f>IF(DATEDIF(I504,$X$2,"m")&gt;12,12,DATEDIF(I504,$X$2,"m"))</f>
        <v>12</v>
      </c>
      <c r="Y504" s="19">
        <f t="shared" si="958"/>
        <v>2580</v>
      </c>
      <c r="Z504" s="35">
        <f t="shared" si="959"/>
        <v>131.616</v>
      </c>
      <c r="AA504" s="35">
        <f t="shared" si="960"/>
        <v>0</v>
      </c>
      <c r="AB504" s="36">
        <f t="shared" si="961"/>
        <v>0</v>
      </c>
      <c r="AC504" s="35">
        <f t="shared" si="962"/>
        <v>0</v>
      </c>
      <c r="AD504" s="35">
        <f t="shared" si="963"/>
        <v>131.61</v>
      </c>
      <c r="AE504" s="19">
        <f t="shared" si="964"/>
        <v>12</v>
      </c>
      <c r="AF504" s="37">
        <f t="shared" si="1056"/>
        <v>1579</v>
      </c>
    </row>
    <row r="505" s="2" customFormat="1" ht="14.25" spans="1:32">
      <c r="A505" s="18">
        <v>675</v>
      </c>
      <c r="B505" s="19" t="str">
        <f>VLOOKUP($K505,[1]房源明细!$B:$P,5,FALSE)</f>
        <v>何建中</v>
      </c>
      <c r="C505" s="19" t="s">
        <v>114</v>
      </c>
      <c r="D505" s="19">
        <f>VLOOKUP($K505,[1]房源明细!$B:$P,11,FALSE)</f>
        <v>1</v>
      </c>
      <c r="E505" s="19">
        <f>VLOOKUP($K505,[1]房源明细!$B:$P,12,FALSE)</f>
        <v>0</v>
      </c>
      <c r="F505" s="19">
        <f>VLOOKUP($K505,[1]房源明细!$B:$P,13,FALSE)</f>
        <v>0</v>
      </c>
      <c r="G505" s="19">
        <f>VLOOKUP($K505,[1]房源明细!$B:$P,14,FALSE)</f>
        <v>1</v>
      </c>
      <c r="H505" s="19">
        <f>VLOOKUP($K505,[1]房源明细!$B:$P,15,FALSE)</f>
        <v>0</v>
      </c>
      <c r="I505" s="28">
        <f>VLOOKUP($K505,[1]房源明细!$B:$P,3,FALSE)</f>
        <v>43293</v>
      </c>
      <c r="J505" s="19"/>
      <c r="K505" s="29" t="s">
        <v>909</v>
      </c>
      <c r="L505" s="19">
        <f>VLOOKUP($K505,[1]房源明细!$B:$P,2,FALSE)</f>
        <v>57.39</v>
      </c>
      <c r="M505" s="19"/>
      <c r="N505" s="19">
        <f t="shared" ref="N505:Q505" si="1067">E505*16</f>
        <v>0</v>
      </c>
      <c r="O505" s="19">
        <f t="shared" si="1067"/>
        <v>0</v>
      </c>
      <c r="P505" s="19">
        <f t="shared" si="1067"/>
        <v>16</v>
      </c>
      <c r="Q505" s="19">
        <f t="shared" si="1067"/>
        <v>0</v>
      </c>
      <c r="R505" s="19">
        <f>[1]房源明细!J680</f>
        <v>4.57</v>
      </c>
      <c r="S505" s="19">
        <f t="shared" ref="S505:V505" si="1068">IF($L505&gt;N505,N505,$L505)</f>
        <v>0</v>
      </c>
      <c r="T505" s="19">
        <f t="shared" si="1068"/>
        <v>0</v>
      </c>
      <c r="U505" s="19">
        <f t="shared" si="1068"/>
        <v>16</v>
      </c>
      <c r="V505" s="19">
        <f t="shared" si="1068"/>
        <v>0</v>
      </c>
      <c r="W505" s="19">
        <f>VLOOKUP($K505,[1]房源明细!$B:$P,10,FALSE)</f>
        <v>212</v>
      </c>
      <c r="X505" s="19">
        <f>IF(DATEDIF(I505,$X$2,"m")&gt;12,12,DATEDIF(I505,$X$2,"m"))</f>
        <v>12</v>
      </c>
      <c r="Y505" s="19">
        <f t="shared" si="958"/>
        <v>2544</v>
      </c>
      <c r="Z505" s="35">
        <f t="shared" si="959"/>
        <v>0</v>
      </c>
      <c r="AA505" s="35">
        <f t="shared" si="960"/>
        <v>0</v>
      </c>
      <c r="AB505" s="36">
        <f t="shared" si="961"/>
        <v>21.936</v>
      </c>
      <c r="AC505" s="35">
        <f t="shared" si="962"/>
        <v>0</v>
      </c>
      <c r="AD505" s="35">
        <f t="shared" si="963"/>
        <v>21.93</v>
      </c>
      <c r="AE505" s="19">
        <f t="shared" si="964"/>
        <v>12</v>
      </c>
      <c r="AF505" s="37">
        <f t="shared" si="1056"/>
        <v>263</v>
      </c>
    </row>
    <row r="506" s="2" customFormat="1" ht="14.25" spans="1:32">
      <c r="A506" s="18">
        <v>676</v>
      </c>
      <c r="B506" s="19" t="str">
        <f>VLOOKUP($K506,[1]房源明细!$B:$P,5,FALSE)</f>
        <v>陈继双</v>
      </c>
      <c r="C506" s="19" t="s">
        <v>910</v>
      </c>
      <c r="D506" s="19">
        <f>VLOOKUP($K506,[1]房源明细!$B:$P,11,FALSE)</f>
        <v>2</v>
      </c>
      <c r="E506" s="19">
        <f>VLOOKUP($K506,[1]房源明细!$B:$P,12,FALSE)</f>
        <v>0</v>
      </c>
      <c r="F506" s="19">
        <f>VLOOKUP($K506,[1]房源明细!$B:$P,13,FALSE)</f>
        <v>0</v>
      </c>
      <c r="G506" s="19">
        <f>VLOOKUP($K506,[1]房源明细!$B:$P,14,FALSE)</f>
        <v>2</v>
      </c>
      <c r="H506" s="19">
        <f>VLOOKUP($K506,[1]房源明细!$B:$P,15,FALSE)</f>
        <v>0</v>
      </c>
      <c r="I506" s="28">
        <f>VLOOKUP($K506,[1]房源明细!$B:$P,3,FALSE)</f>
        <v>44835</v>
      </c>
      <c r="J506" s="19"/>
      <c r="K506" s="29" t="s">
        <v>911</v>
      </c>
      <c r="L506" s="19">
        <f>VLOOKUP($K506,[1]房源明细!$B:$P,2,FALSE)</f>
        <v>57.36</v>
      </c>
      <c r="M506" s="19"/>
      <c r="N506" s="19">
        <f t="shared" ref="N506:Q506" si="1069">E506*16</f>
        <v>0</v>
      </c>
      <c r="O506" s="19">
        <f t="shared" si="1069"/>
        <v>0</v>
      </c>
      <c r="P506" s="19">
        <f t="shared" si="1069"/>
        <v>32</v>
      </c>
      <c r="Q506" s="19">
        <f t="shared" si="1069"/>
        <v>0</v>
      </c>
      <c r="R506" s="19">
        <f>[1]房源明细!J681</f>
        <v>4.57</v>
      </c>
      <c r="S506" s="19">
        <f t="shared" ref="S506:V506" si="1070">IF($L506&gt;N506,N506,$L506)</f>
        <v>0</v>
      </c>
      <c r="T506" s="19">
        <f t="shared" si="1070"/>
        <v>0</v>
      </c>
      <c r="U506" s="19">
        <f t="shared" si="1070"/>
        <v>32</v>
      </c>
      <c r="V506" s="19">
        <f t="shared" si="1070"/>
        <v>0</v>
      </c>
      <c r="W506" s="19">
        <f>VLOOKUP($K506,[1]房源明细!$B:$P,10,FALSE)</f>
        <v>212</v>
      </c>
      <c r="X506" s="19">
        <v>12</v>
      </c>
      <c r="Y506" s="19">
        <f t="shared" si="958"/>
        <v>2544</v>
      </c>
      <c r="Z506" s="35">
        <f t="shared" si="959"/>
        <v>0</v>
      </c>
      <c r="AA506" s="35">
        <f t="shared" si="960"/>
        <v>0</v>
      </c>
      <c r="AB506" s="36">
        <f t="shared" si="961"/>
        <v>43.872</v>
      </c>
      <c r="AC506" s="35">
        <f t="shared" si="962"/>
        <v>0</v>
      </c>
      <c r="AD506" s="35">
        <f t="shared" si="963"/>
        <v>43.87</v>
      </c>
      <c r="AE506" s="19">
        <f t="shared" si="964"/>
        <v>12</v>
      </c>
      <c r="AF506" s="37">
        <f t="shared" si="1056"/>
        <v>526</v>
      </c>
    </row>
    <row r="507" s="2" customFormat="1" ht="14.25" spans="1:32">
      <c r="A507" s="18">
        <v>677</v>
      </c>
      <c r="B507" s="19" t="str">
        <f>VLOOKUP($K507,[1]房源明细!$B:$P,5,FALSE)</f>
        <v>何加华</v>
      </c>
      <c r="C507" s="19" t="s">
        <v>912</v>
      </c>
      <c r="D507" s="19">
        <f>VLOOKUP($K507,[1]房源明细!$B:$P,11,FALSE)</f>
        <v>2</v>
      </c>
      <c r="E507" s="19">
        <f>VLOOKUP($K507,[1]房源明细!$B:$P,12,FALSE)</f>
        <v>0</v>
      </c>
      <c r="F507" s="19">
        <f>VLOOKUP($K507,[1]房源明细!$B:$P,13,FALSE)</f>
        <v>0</v>
      </c>
      <c r="G507" s="19">
        <f>VLOOKUP($K507,[1]房源明细!$B:$P,14,FALSE)</f>
        <v>2</v>
      </c>
      <c r="H507" s="19">
        <f>VLOOKUP($K507,[1]房源明细!$B:$P,15,FALSE)</f>
        <v>0</v>
      </c>
      <c r="I507" s="28">
        <f>VLOOKUP($K507,[1]房源明细!$B:$P,3,FALSE)</f>
        <v>43122</v>
      </c>
      <c r="J507" s="19"/>
      <c r="K507" s="29" t="s">
        <v>913</v>
      </c>
      <c r="L507" s="19">
        <f>VLOOKUP($K507,[1]房源明细!$B:$P,2,FALSE)</f>
        <v>58.14</v>
      </c>
      <c r="M507" s="19"/>
      <c r="N507" s="19">
        <f t="shared" ref="N507:Q507" si="1071">E507*16</f>
        <v>0</v>
      </c>
      <c r="O507" s="19">
        <f t="shared" si="1071"/>
        <v>0</v>
      </c>
      <c r="P507" s="19">
        <f t="shared" si="1071"/>
        <v>32</v>
      </c>
      <c r="Q507" s="19">
        <f t="shared" si="1071"/>
        <v>0</v>
      </c>
      <c r="R507" s="19">
        <f>[1]房源明细!J682</f>
        <v>4.57</v>
      </c>
      <c r="S507" s="19">
        <f t="shared" ref="S507:V507" si="1072">IF($L507&gt;N507,N507,$L507)</f>
        <v>0</v>
      </c>
      <c r="T507" s="19">
        <f t="shared" si="1072"/>
        <v>0</v>
      </c>
      <c r="U507" s="19">
        <f t="shared" si="1072"/>
        <v>32</v>
      </c>
      <c r="V507" s="19">
        <f t="shared" si="1072"/>
        <v>0</v>
      </c>
      <c r="W507" s="19">
        <f>VLOOKUP($K507,[1]房源明细!$B:$P,10,FALSE)</f>
        <v>215</v>
      </c>
      <c r="X507" s="19">
        <f>IF(DATEDIF(I507,$X$2,"m")&gt;12,12,DATEDIF(I507,$X$2,"m"))</f>
        <v>12</v>
      </c>
      <c r="Y507" s="19">
        <f t="shared" si="958"/>
        <v>2580</v>
      </c>
      <c r="Z507" s="35">
        <f t="shared" si="959"/>
        <v>0</v>
      </c>
      <c r="AA507" s="35">
        <f t="shared" si="960"/>
        <v>0</v>
      </c>
      <c r="AB507" s="36">
        <f t="shared" si="961"/>
        <v>43.872</v>
      </c>
      <c r="AC507" s="35">
        <f t="shared" si="962"/>
        <v>0</v>
      </c>
      <c r="AD507" s="35">
        <f t="shared" si="963"/>
        <v>43.87</v>
      </c>
      <c r="AE507" s="19">
        <f t="shared" si="964"/>
        <v>12</v>
      </c>
      <c r="AF507" s="37">
        <f t="shared" si="1056"/>
        <v>526</v>
      </c>
    </row>
    <row r="508" s="2" customFormat="1" ht="14.25" spans="1:32">
      <c r="A508" s="18">
        <v>679</v>
      </c>
      <c r="B508" s="19" t="str">
        <f>VLOOKUP($K508,[1]房源明细!$B:$P,5,FALSE)</f>
        <v>郑春风</v>
      </c>
      <c r="C508" s="19" t="s">
        <v>914</v>
      </c>
      <c r="D508" s="19">
        <f>VLOOKUP($K508,[1]房源明细!$B:$P,11,FALSE)</f>
        <v>2</v>
      </c>
      <c r="E508" s="19">
        <f>VLOOKUP($K508,[1]房源明细!$B:$P,12,FALSE)</f>
        <v>0</v>
      </c>
      <c r="F508" s="19">
        <f>VLOOKUP($K508,[1]房源明细!$B:$P,13,FALSE)</f>
        <v>0</v>
      </c>
      <c r="G508" s="19">
        <f>VLOOKUP($K508,[1]房源明细!$B:$P,14,FALSE)</f>
        <v>2</v>
      </c>
      <c r="H508" s="19">
        <f>VLOOKUP($K508,[1]房源明细!$B:$P,15,FALSE)</f>
        <v>0</v>
      </c>
      <c r="I508" s="28">
        <f>VLOOKUP($K508,[1]房源明细!$B:$P,3,FALSE)</f>
        <v>43567</v>
      </c>
      <c r="J508" s="19"/>
      <c r="K508" s="29" t="s">
        <v>915</v>
      </c>
      <c r="L508" s="19">
        <f>VLOOKUP($K508,[1]房源明细!$B:$P,2,FALSE)</f>
        <v>57.39</v>
      </c>
      <c r="M508" s="19"/>
      <c r="N508" s="19">
        <f t="shared" ref="N508:Q508" si="1073">E508*16</f>
        <v>0</v>
      </c>
      <c r="O508" s="19">
        <f t="shared" si="1073"/>
        <v>0</v>
      </c>
      <c r="P508" s="19">
        <f t="shared" si="1073"/>
        <v>32</v>
      </c>
      <c r="Q508" s="19">
        <f t="shared" si="1073"/>
        <v>0</v>
      </c>
      <c r="R508" s="19">
        <f>[1]房源明细!J684</f>
        <v>4.57</v>
      </c>
      <c r="S508" s="19">
        <f t="shared" ref="S508:V508" si="1074">IF($L508&gt;N508,N508,$L508)</f>
        <v>0</v>
      </c>
      <c r="T508" s="19">
        <f t="shared" si="1074"/>
        <v>0</v>
      </c>
      <c r="U508" s="19">
        <f t="shared" si="1074"/>
        <v>32</v>
      </c>
      <c r="V508" s="19">
        <f t="shared" si="1074"/>
        <v>0</v>
      </c>
      <c r="W508" s="19">
        <f>VLOOKUP($K508,[1]房源明细!$B:$P,10,FALSE)</f>
        <v>213</v>
      </c>
      <c r="X508" s="19">
        <f>IF(DATEDIF(I508,$X$2,"m")&gt;12,12,DATEDIF(I508,$X$2,"m"))</f>
        <v>12</v>
      </c>
      <c r="Y508" s="19">
        <f t="shared" si="958"/>
        <v>2556</v>
      </c>
      <c r="Z508" s="35">
        <f t="shared" si="959"/>
        <v>0</v>
      </c>
      <c r="AA508" s="35">
        <f t="shared" si="960"/>
        <v>0</v>
      </c>
      <c r="AB508" s="36">
        <f t="shared" si="961"/>
        <v>43.872</v>
      </c>
      <c r="AC508" s="35">
        <f t="shared" si="962"/>
        <v>0</v>
      </c>
      <c r="AD508" s="35">
        <f t="shared" si="963"/>
        <v>43.87</v>
      </c>
      <c r="AE508" s="19">
        <f t="shared" si="964"/>
        <v>12</v>
      </c>
      <c r="AF508" s="37">
        <f t="shared" si="1056"/>
        <v>526</v>
      </c>
    </row>
    <row r="509" s="2" customFormat="1" ht="14.25" spans="1:32">
      <c r="A509" s="18">
        <v>680</v>
      </c>
      <c r="B509" s="19" t="str">
        <f>VLOOKUP($K509,[1]房源明细!$B:$P,5,FALSE)</f>
        <v>杨连红</v>
      </c>
      <c r="C509" s="19" t="s">
        <v>261</v>
      </c>
      <c r="D509" s="19">
        <f>VLOOKUP($K509,[1]房源明细!$B:$P,11,FALSE)</f>
        <v>2</v>
      </c>
      <c r="E509" s="19">
        <f>VLOOKUP($K509,[1]房源明细!$B:$P,12,FALSE)</f>
        <v>0</v>
      </c>
      <c r="F509" s="19">
        <f>VLOOKUP($K509,[1]房源明细!$B:$P,13,FALSE)</f>
        <v>0</v>
      </c>
      <c r="G509" s="19">
        <f>VLOOKUP($K509,[1]房源明细!$B:$P,14,FALSE)</f>
        <v>2</v>
      </c>
      <c r="H509" s="19">
        <f>VLOOKUP($K509,[1]房源明细!$B:$P,15,FALSE)</f>
        <v>0</v>
      </c>
      <c r="I509" s="28">
        <f>VLOOKUP($K509,[1]房源明细!$B:$P,3,FALSE)</f>
        <v>43035</v>
      </c>
      <c r="J509" s="19"/>
      <c r="K509" s="29" t="s">
        <v>916</v>
      </c>
      <c r="L509" s="19">
        <f>VLOOKUP($K509,[1]房源明细!$B:$P,2,FALSE)</f>
        <v>57.36</v>
      </c>
      <c r="M509" s="19"/>
      <c r="N509" s="19">
        <f t="shared" ref="N509:Q509" si="1075">E509*16</f>
        <v>0</v>
      </c>
      <c r="O509" s="19">
        <f t="shared" si="1075"/>
        <v>0</v>
      </c>
      <c r="P509" s="19">
        <f t="shared" si="1075"/>
        <v>32</v>
      </c>
      <c r="Q509" s="19">
        <f t="shared" si="1075"/>
        <v>0</v>
      </c>
      <c r="R509" s="19">
        <f>[1]房源明细!J685</f>
        <v>4.57</v>
      </c>
      <c r="S509" s="19">
        <f t="shared" ref="S509:V509" si="1076">IF($L509&gt;N509,N509,$L509)</f>
        <v>0</v>
      </c>
      <c r="T509" s="19">
        <f t="shared" si="1076"/>
        <v>0</v>
      </c>
      <c r="U509" s="19">
        <f t="shared" si="1076"/>
        <v>32</v>
      </c>
      <c r="V509" s="19">
        <f t="shared" si="1076"/>
        <v>0</v>
      </c>
      <c r="W509" s="19">
        <f>VLOOKUP($K509,[1]房源明细!$B:$P,10,FALSE)</f>
        <v>213</v>
      </c>
      <c r="X509" s="19">
        <f>IF(DATEDIF(I509,$X$2,"m")&gt;12,12,DATEDIF(I509,$X$2,"m"))</f>
        <v>12</v>
      </c>
      <c r="Y509" s="19">
        <f t="shared" si="958"/>
        <v>2556</v>
      </c>
      <c r="Z509" s="35">
        <f t="shared" si="959"/>
        <v>0</v>
      </c>
      <c r="AA509" s="35">
        <f t="shared" si="960"/>
        <v>0</v>
      </c>
      <c r="AB509" s="36">
        <f t="shared" si="961"/>
        <v>43.872</v>
      </c>
      <c r="AC509" s="35">
        <f t="shared" si="962"/>
        <v>0</v>
      </c>
      <c r="AD509" s="35">
        <f t="shared" si="963"/>
        <v>43.87</v>
      </c>
      <c r="AE509" s="19">
        <f t="shared" si="964"/>
        <v>12</v>
      </c>
      <c r="AF509" s="37">
        <f t="shared" si="1056"/>
        <v>526</v>
      </c>
    </row>
    <row r="510" s="2" customFormat="1" ht="14.25" spans="1:33">
      <c r="A510" s="18">
        <v>681</v>
      </c>
      <c r="B510" s="19" t="str">
        <f>VLOOKUP($K510,[1]房源明细!$B:$P,5,FALSE)</f>
        <v>郑建明</v>
      </c>
      <c r="C510" s="19" t="s">
        <v>917</v>
      </c>
      <c r="D510" s="19">
        <f>VLOOKUP($K510,[1]房源明细!$B:$P,11,FALSE)</f>
        <v>4</v>
      </c>
      <c r="E510" s="19">
        <f>VLOOKUP($K510,[1]房源明细!$B:$P,12,FALSE)</f>
        <v>0</v>
      </c>
      <c r="F510" s="19">
        <f>VLOOKUP($K510,[1]房源明细!$B:$P,13,FALSE)</f>
        <v>0</v>
      </c>
      <c r="G510" s="19">
        <f>VLOOKUP($K510,[1]房源明细!$B:$P,14,FALSE)</f>
        <v>4</v>
      </c>
      <c r="H510" s="19">
        <f>VLOOKUP($K510,[1]房源明细!$B:$P,15,FALSE)</f>
        <v>0</v>
      </c>
      <c r="I510" s="28">
        <f>VLOOKUP($K510,[1]房源明细!$B:$P,3,FALSE)</f>
        <v>43452</v>
      </c>
      <c r="J510" s="19"/>
      <c r="K510" s="29" t="s">
        <v>918</v>
      </c>
      <c r="L510" s="19">
        <f>VLOOKUP($K510,[1]房源明细!$B:$P,2,FALSE)</f>
        <v>58.14</v>
      </c>
      <c r="M510" s="19"/>
      <c r="N510" s="19">
        <f t="shared" ref="N510:Q510" si="1077">E510*16</f>
        <v>0</v>
      </c>
      <c r="O510" s="19">
        <f t="shared" si="1077"/>
        <v>0</v>
      </c>
      <c r="P510" s="19">
        <f t="shared" si="1077"/>
        <v>64</v>
      </c>
      <c r="Q510" s="19">
        <f t="shared" si="1077"/>
        <v>0</v>
      </c>
      <c r="R510" s="19">
        <f>[1]房源明细!J686</f>
        <v>4.57</v>
      </c>
      <c r="S510" s="19">
        <f t="shared" ref="S510:V510" si="1078">IF($L510&gt;N510,N510,$L510)</f>
        <v>0</v>
      </c>
      <c r="T510" s="19">
        <f t="shared" si="1078"/>
        <v>0</v>
      </c>
      <c r="U510" s="19">
        <f t="shared" si="1078"/>
        <v>58.14</v>
      </c>
      <c r="V510" s="19">
        <f t="shared" si="1078"/>
        <v>0</v>
      </c>
      <c r="W510" s="19">
        <f>VLOOKUP($K510,[1]房源明细!$B:$P,10,FALSE)</f>
        <v>216</v>
      </c>
      <c r="X510" s="19">
        <f>IF(DATEDIF(I510,$X$2,"m")&gt;12,12,DATEDIF(I510,$X$2,"m"))</f>
        <v>12</v>
      </c>
      <c r="Y510" s="19">
        <f t="shared" si="958"/>
        <v>2592</v>
      </c>
      <c r="Z510" s="35">
        <f t="shared" si="959"/>
        <v>0</v>
      </c>
      <c r="AA510" s="35">
        <f t="shared" si="960"/>
        <v>0</v>
      </c>
      <c r="AB510" s="36">
        <f t="shared" si="961"/>
        <v>79.70994</v>
      </c>
      <c r="AC510" s="35">
        <f t="shared" si="962"/>
        <v>0</v>
      </c>
      <c r="AD510" s="35">
        <f t="shared" si="963"/>
        <v>79.7</v>
      </c>
      <c r="AE510" s="19">
        <f t="shared" si="964"/>
        <v>12</v>
      </c>
      <c r="AF510" s="37">
        <f t="shared" si="1056"/>
        <v>956</v>
      </c>
      <c r="AG510" s="19"/>
    </row>
    <row r="511" s="2" customFormat="1" ht="14.25" spans="1:33">
      <c r="A511" s="18">
        <v>682</v>
      </c>
      <c r="B511" s="19" t="str">
        <f>VLOOKUP($K511,[1]房源明细!$B:$P,5,FALSE)</f>
        <v>郑福华</v>
      </c>
      <c r="C511" s="19" t="s">
        <v>919</v>
      </c>
      <c r="D511" s="19">
        <f>VLOOKUP($K511,[1]房源明细!$B:$P,11,FALSE)</f>
        <v>2</v>
      </c>
      <c r="E511" s="19">
        <f>VLOOKUP($K511,[1]房源明细!$B:$P,12,FALSE)</f>
        <v>0</v>
      </c>
      <c r="F511" s="19">
        <f>VLOOKUP($K511,[1]房源明细!$B:$P,13,FALSE)</f>
        <v>0</v>
      </c>
      <c r="G511" s="19">
        <f>VLOOKUP($K511,[1]房源明细!$B:$P,14,FALSE)</f>
        <v>2</v>
      </c>
      <c r="H511" s="19">
        <f>VLOOKUP($K511,[1]房源明细!$B:$P,15,FALSE)</f>
        <v>0</v>
      </c>
      <c r="I511" s="28">
        <f>VLOOKUP($K511,[1]房源明细!$B:$P,3,FALSE)</f>
        <v>43452</v>
      </c>
      <c r="J511" s="19"/>
      <c r="K511" s="29" t="s">
        <v>920</v>
      </c>
      <c r="L511" s="19">
        <f>VLOOKUP($K511,[1]房源明细!$B:$P,2,FALSE)</f>
        <v>57.39</v>
      </c>
      <c r="M511" s="19"/>
      <c r="N511" s="19">
        <f t="shared" ref="N511:Q511" si="1079">E511*16</f>
        <v>0</v>
      </c>
      <c r="O511" s="19">
        <f t="shared" si="1079"/>
        <v>0</v>
      </c>
      <c r="P511" s="19">
        <f t="shared" si="1079"/>
        <v>32</v>
      </c>
      <c r="Q511" s="19">
        <f t="shared" si="1079"/>
        <v>0</v>
      </c>
      <c r="R511" s="19">
        <f>[1]房源明细!J687</f>
        <v>4.57</v>
      </c>
      <c r="S511" s="19">
        <f t="shared" ref="S511:V511" si="1080">IF($L511&gt;N511,N511,$L511)</f>
        <v>0</v>
      </c>
      <c r="T511" s="19">
        <f t="shared" si="1080"/>
        <v>0</v>
      </c>
      <c r="U511" s="19">
        <f t="shared" si="1080"/>
        <v>32</v>
      </c>
      <c r="V511" s="19">
        <f t="shared" si="1080"/>
        <v>0</v>
      </c>
      <c r="W511" s="19">
        <f>VLOOKUP($K511,[1]房源明细!$B:$P,10,FALSE)</f>
        <v>216</v>
      </c>
      <c r="X511" s="19">
        <f>IF(DATEDIF(I511,$X$2,"m")&gt;12,12,DATEDIF(I511,$X$2,"m"))</f>
        <v>12</v>
      </c>
      <c r="Y511" s="19">
        <f t="shared" si="958"/>
        <v>2592</v>
      </c>
      <c r="Z511" s="35">
        <f t="shared" si="959"/>
        <v>0</v>
      </c>
      <c r="AA511" s="35">
        <f t="shared" si="960"/>
        <v>0</v>
      </c>
      <c r="AB511" s="36">
        <f t="shared" si="961"/>
        <v>43.872</v>
      </c>
      <c r="AC511" s="35">
        <f t="shared" si="962"/>
        <v>0</v>
      </c>
      <c r="AD511" s="35">
        <f t="shared" si="963"/>
        <v>43.87</v>
      </c>
      <c r="AE511" s="19">
        <f t="shared" si="964"/>
        <v>12</v>
      </c>
      <c r="AF511" s="37">
        <f t="shared" si="1056"/>
        <v>526</v>
      </c>
      <c r="AG511" s="19"/>
    </row>
    <row r="512" s="2" customFormat="1" ht="14.25" spans="1:33">
      <c r="A512" s="18">
        <v>683</v>
      </c>
      <c r="B512" s="19" t="str">
        <f>VLOOKUP($K512,[1]房源明细!$B:$P,5,FALSE)</f>
        <v>李仕清</v>
      </c>
      <c r="C512" s="19" t="s">
        <v>921</v>
      </c>
      <c r="D512" s="19">
        <f>VLOOKUP($K512,[1]房源明细!$B:$P,11,FALSE)</f>
        <v>2</v>
      </c>
      <c r="E512" s="19">
        <f>VLOOKUP($K512,[1]房源明细!$B:$P,12,FALSE)</f>
        <v>0</v>
      </c>
      <c r="F512" s="19">
        <f>VLOOKUP($K512,[1]房源明细!$B:$P,13,FALSE)</f>
        <v>0</v>
      </c>
      <c r="G512" s="19">
        <f>VLOOKUP($K512,[1]房源明细!$B:$P,14,FALSE)</f>
        <v>2</v>
      </c>
      <c r="H512" s="19">
        <f>VLOOKUP($K512,[1]房源明细!$B:$P,15,FALSE)</f>
        <v>0</v>
      </c>
      <c r="I512" s="28">
        <f>VLOOKUP($K512,[1]房源明细!$B:$P,3,FALSE)</f>
        <v>43452</v>
      </c>
      <c r="J512" s="19"/>
      <c r="K512" s="29" t="s">
        <v>922</v>
      </c>
      <c r="L512" s="19">
        <f>VLOOKUP($K512,[1]房源明细!$B:$P,2,FALSE)</f>
        <v>57.36</v>
      </c>
      <c r="M512" s="19"/>
      <c r="N512" s="19">
        <f t="shared" ref="N512:Q512" si="1081">E512*16</f>
        <v>0</v>
      </c>
      <c r="O512" s="19">
        <f t="shared" si="1081"/>
        <v>0</v>
      </c>
      <c r="P512" s="19">
        <f t="shared" si="1081"/>
        <v>32</v>
      </c>
      <c r="Q512" s="19">
        <f t="shared" si="1081"/>
        <v>0</v>
      </c>
      <c r="R512" s="19">
        <f>[1]房源明细!J688</f>
        <v>4.57</v>
      </c>
      <c r="S512" s="19">
        <f t="shared" ref="S512:V512" si="1082">IF($L512&gt;N512,N512,$L512)</f>
        <v>0</v>
      </c>
      <c r="T512" s="19">
        <f t="shared" si="1082"/>
        <v>0</v>
      </c>
      <c r="U512" s="19">
        <f t="shared" si="1082"/>
        <v>32</v>
      </c>
      <c r="V512" s="19">
        <f t="shared" si="1082"/>
        <v>0</v>
      </c>
      <c r="W512" s="19">
        <f>VLOOKUP($K512,[1]房源明细!$B:$P,10,FALSE)</f>
        <v>216</v>
      </c>
      <c r="X512" s="19">
        <f>IF(DATEDIF(I512,$X$2,"m")&gt;12,12,DATEDIF(I512,$X$2,"m"))</f>
        <v>12</v>
      </c>
      <c r="Y512" s="19">
        <f t="shared" si="958"/>
        <v>2592</v>
      </c>
      <c r="Z512" s="35">
        <f t="shared" si="959"/>
        <v>0</v>
      </c>
      <c r="AA512" s="35">
        <f t="shared" si="960"/>
        <v>0</v>
      </c>
      <c r="AB512" s="36">
        <f t="shared" si="961"/>
        <v>43.872</v>
      </c>
      <c r="AC512" s="35">
        <f t="shared" si="962"/>
        <v>0</v>
      </c>
      <c r="AD512" s="35">
        <f t="shared" si="963"/>
        <v>43.87</v>
      </c>
      <c r="AE512" s="19">
        <f t="shared" si="964"/>
        <v>12</v>
      </c>
      <c r="AF512" s="37">
        <f t="shared" si="1056"/>
        <v>526</v>
      </c>
      <c r="AG512" s="19"/>
    </row>
    <row r="513" s="2" customFormat="1" ht="14.25" spans="1:33">
      <c r="A513" s="18">
        <v>684</v>
      </c>
      <c r="B513" s="19" t="str">
        <f>VLOOKUP($K513,[1]房源明细!$B:$P,5,FALSE)</f>
        <v>吴小银</v>
      </c>
      <c r="C513" s="19" t="s">
        <v>52</v>
      </c>
      <c r="D513" s="19">
        <f>VLOOKUP($K513,[1]房源明细!$B:$P,11,FALSE)</f>
        <v>3</v>
      </c>
      <c r="E513" s="19">
        <f>VLOOKUP($K513,[1]房源明细!$B:$P,12,FALSE)</f>
        <v>0</v>
      </c>
      <c r="F513" s="19">
        <f>VLOOKUP($K513,[1]房源明细!$B:$P,13,FALSE)</f>
        <v>0</v>
      </c>
      <c r="G513" s="19">
        <f>VLOOKUP($K513,[1]房源明细!$B:$P,14,FALSE)</f>
        <v>3</v>
      </c>
      <c r="H513" s="19">
        <f>VLOOKUP($K513,[1]房源明细!$B:$P,15,FALSE)</f>
        <v>0</v>
      </c>
      <c r="I513" s="28">
        <f>VLOOKUP($K513,[1]房源明细!$B:$P,3,FALSE)</f>
        <v>43132</v>
      </c>
      <c r="J513" s="19"/>
      <c r="K513" s="29" t="s">
        <v>923</v>
      </c>
      <c r="L513" s="19">
        <f>VLOOKUP($K513,[1]房源明细!$B:$P,2,FALSE)</f>
        <v>58.14</v>
      </c>
      <c r="M513" s="19"/>
      <c r="N513" s="19">
        <f t="shared" ref="N513:Q513" si="1083">E513*16</f>
        <v>0</v>
      </c>
      <c r="O513" s="19">
        <f t="shared" si="1083"/>
        <v>0</v>
      </c>
      <c r="P513" s="19">
        <f t="shared" si="1083"/>
        <v>48</v>
      </c>
      <c r="Q513" s="19">
        <f t="shared" si="1083"/>
        <v>0</v>
      </c>
      <c r="R513" s="19">
        <f>[1]房源明细!J689</f>
        <v>4.57</v>
      </c>
      <c r="S513" s="19">
        <f t="shared" ref="S513:V513" si="1084">IF($L513&gt;N513,N513,$L513)</f>
        <v>0</v>
      </c>
      <c r="T513" s="19">
        <f t="shared" si="1084"/>
        <v>0</v>
      </c>
      <c r="U513" s="19">
        <f t="shared" si="1084"/>
        <v>48</v>
      </c>
      <c r="V513" s="19">
        <f t="shared" si="1084"/>
        <v>0</v>
      </c>
      <c r="W513" s="19">
        <f>VLOOKUP($K513,[1]房源明细!$B:$P,10,FALSE)</f>
        <v>219</v>
      </c>
      <c r="X513" s="19">
        <f>IF(DATEDIF(I513,$X$2,"m")&gt;12,12,DATEDIF(I513,$X$2,"m"))</f>
        <v>12</v>
      </c>
      <c r="Y513" s="19">
        <f t="shared" si="958"/>
        <v>2628</v>
      </c>
      <c r="Z513" s="35">
        <f t="shared" si="959"/>
        <v>0</v>
      </c>
      <c r="AA513" s="35">
        <f t="shared" si="960"/>
        <v>0</v>
      </c>
      <c r="AB513" s="36">
        <f t="shared" si="961"/>
        <v>65.808</v>
      </c>
      <c r="AC513" s="35">
        <f t="shared" si="962"/>
        <v>0</v>
      </c>
      <c r="AD513" s="35">
        <f t="shared" si="963"/>
        <v>65.8</v>
      </c>
      <c r="AE513" s="19">
        <f t="shared" si="964"/>
        <v>12</v>
      </c>
      <c r="AF513" s="37">
        <f t="shared" si="1056"/>
        <v>789</v>
      </c>
      <c r="AG513" s="19"/>
    </row>
    <row r="514" s="2" customFormat="1" ht="14.25" spans="1:33">
      <c r="A514" s="18">
        <v>685</v>
      </c>
      <c r="B514" s="19" t="str">
        <f>VLOOKUP($K514,[1]房源明细!$B:$P,5,FALSE)</f>
        <v>魏全胜</v>
      </c>
      <c r="C514" s="19" t="s">
        <v>924</v>
      </c>
      <c r="D514" s="19">
        <f>VLOOKUP($K514,[1]房源明细!$B:$P,11,FALSE)</f>
        <v>3</v>
      </c>
      <c r="E514" s="19">
        <f>VLOOKUP($K514,[1]房源明细!$B:$P,12,FALSE)</f>
        <v>0</v>
      </c>
      <c r="F514" s="19">
        <f>VLOOKUP($K514,[1]房源明细!$B:$P,13,FALSE)</f>
        <v>0</v>
      </c>
      <c r="G514" s="19">
        <f>VLOOKUP($K514,[1]房源明细!$B:$P,14,FALSE)</f>
        <v>3</v>
      </c>
      <c r="H514" s="19">
        <f>VLOOKUP($K514,[1]房源明细!$B:$P,15,FALSE)</f>
        <v>0</v>
      </c>
      <c r="I514" s="28">
        <f>VLOOKUP($K514,[1]房源明细!$B:$P,3,FALSE)</f>
        <v>43035</v>
      </c>
      <c r="J514" s="19"/>
      <c r="K514" s="29" t="s">
        <v>925</v>
      </c>
      <c r="L514" s="19">
        <f>VLOOKUP($K514,[1]房源明细!$B:$P,2,FALSE)</f>
        <v>58.7</v>
      </c>
      <c r="M514" s="19"/>
      <c r="N514" s="19">
        <f t="shared" ref="N514:Q514" si="1085">E514*16</f>
        <v>0</v>
      </c>
      <c r="O514" s="19">
        <f t="shared" si="1085"/>
        <v>0</v>
      </c>
      <c r="P514" s="19">
        <f t="shared" si="1085"/>
        <v>48</v>
      </c>
      <c r="Q514" s="19">
        <f t="shared" si="1085"/>
        <v>0</v>
      </c>
      <c r="R514" s="19">
        <f>[1]房源明细!J690</f>
        <v>4.57</v>
      </c>
      <c r="S514" s="19">
        <f t="shared" ref="S514:V514" si="1086">IF($L514&gt;N514,N514,$L514)</f>
        <v>0</v>
      </c>
      <c r="T514" s="19">
        <f t="shared" si="1086"/>
        <v>0</v>
      </c>
      <c r="U514" s="19">
        <f t="shared" si="1086"/>
        <v>48</v>
      </c>
      <c r="V514" s="19">
        <f t="shared" si="1086"/>
        <v>0</v>
      </c>
      <c r="W514" s="19">
        <f>VLOOKUP($K514,[1]房源明细!$B:$P,10,FALSE)</f>
        <v>221</v>
      </c>
      <c r="X514" s="19">
        <f>IF(DATEDIF(I514,$X$2,"m")&gt;12,12,DATEDIF(I514,$X$2,"m"))</f>
        <v>12</v>
      </c>
      <c r="Y514" s="19">
        <f t="shared" si="958"/>
        <v>2652</v>
      </c>
      <c r="Z514" s="35">
        <f t="shared" si="959"/>
        <v>0</v>
      </c>
      <c r="AA514" s="35">
        <f t="shared" si="960"/>
        <v>0</v>
      </c>
      <c r="AB514" s="36">
        <f t="shared" si="961"/>
        <v>65.808</v>
      </c>
      <c r="AC514" s="35">
        <f t="shared" si="962"/>
        <v>0</v>
      </c>
      <c r="AD514" s="35">
        <f t="shared" si="963"/>
        <v>65.8</v>
      </c>
      <c r="AE514" s="19">
        <f t="shared" si="964"/>
        <v>12</v>
      </c>
      <c r="AF514" s="37">
        <f t="shared" si="1056"/>
        <v>789</v>
      </c>
      <c r="AG514" s="19"/>
    </row>
    <row r="515" s="2" customFormat="1" ht="14.25" spans="1:33">
      <c r="A515" s="18">
        <v>686</v>
      </c>
      <c r="B515" s="19" t="str">
        <f>VLOOKUP($K515,[1]房源明细!$B:$P,5,FALSE)</f>
        <v>袁文俊</v>
      </c>
      <c r="C515" s="19" t="s">
        <v>926</v>
      </c>
      <c r="D515" s="19">
        <f>VLOOKUP($K515,[1]房源明细!$B:$P,11,FALSE)</f>
        <v>2</v>
      </c>
      <c r="E515" s="19">
        <f>VLOOKUP($K515,[1]房源明细!$B:$P,12,FALSE)</f>
        <v>0</v>
      </c>
      <c r="F515" s="19">
        <f>VLOOKUP($K515,[1]房源明细!$B:$P,13,FALSE)</f>
        <v>0</v>
      </c>
      <c r="G515" s="19">
        <f>VLOOKUP($K515,[1]房源明细!$B:$P,14,FALSE)</f>
        <v>2</v>
      </c>
      <c r="H515" s="19">
        <f>VLOOKUP($K515,[1]房源明细!$B:$P,15,FALSE)</f>
        <v>0</v>
      </c>
      <c r="I515" s="28">
        <f>VLOOKUP($K515,[1]房源明细!$B:$P,3,FALSE)</f>
        <v>43038</v>
      </c>
      <c r="J515" s="19"/>
      <c r="K515" s="29" t="s">
        <v>927</v>
      </c>
      <c r="L515" s="19">
        <f>VLOOKUP($K515,[1]房源明细!$B:$P,2,FALSE)</f>
        <v>57.39</v>
      </c>
      <c r="M515" s="19"/>
      <c r="N515" s="19">
        <f t="shared" ref="N515:Q515" si="1087">E515*16</f>
        <v>0</v>
      </c>
      <c r="O515" s="19">
        <f t="shared" si="1087"/>
        <v>0</v>
      </c>
      <c r="P515" s="19">
        <f t="shared" si="1087"/>
        <v>32</v>
      </c>
      <c r="Q515" s="19">
        <f t="shared" si="1087"/>
        <v>0</v>
      </c>
      <c r="R515" s="19">
        <f>[1]房源明细!J691</f>
        <v>4.57</v>
      </c>
      <c r="S515" s="19">
        <f t="shared" ref="S515:V515" si="1088">IF($L515&gt;N515,N515,$L515)</f>
        <v>0</v>
      </c>
      <c r="T515" s="19">
        <f t="shared" si="1088"/>
        <v>0</v>
      </c>
      <c r="U515" s="19">
        <f t="shared" si="1088"/>
        <v>32</v>
      </c>
      <c r="V515" s="19">
        <f t="shared" si="1088"/>
        <v>0</v>
      </c>
      <c r="W515" s="19">
        <f>VLOOKUP($K515,[1]房源明细!$B:$P,10,FALSE)</f>
        <v>218</v>
      </c>
      <c r="X515" s="19">
        <f>IF(DATEDIF(I515,$X$2,"m")&gt;12,12,DATEDIF(I515,$X$2,"m"))</f>
        <v>12</v>
      </c>
      <c r="Y515" s="19">
        <f t="shared" si="958"/>
        <v>2616</v>
      </c>
      <c r="Z515" s="35">
        <f t="shared" si="959"/>
        <v>0</v>
      </c>
      <c r="AA515" s="35">
        <f t="shared" si="960"/>
        <v>0</v>
      </c>
      <c r="AB515" s="36">
        <f t="shared" si="961"/>
        <v>43.872</v>
      </c>
      <c r="AC515" s="35">
        <f t="shared" si="962"/>
        <v>0</v>
      </c>
      <c r="AD515" s="35">
        <f t="shared" si="963"/>
        <v>43.87</v>
      </c>
      <c r="AE515" s="19">
        <f t="shared" si="964"/>
        <v>12</v>
      </c>
      <c r="AF515" s="37">
        <f t="shared" si="1056"/>
        <v>526</v>
      </c>
      <c r="AG515" s="19"/>
    </row>
    <row r="516" s="2" customFormat="1" ht="14.25" spans="1:33">
      <c r="A516" s="18">
        <v>687</v>
      </c>
      <c r="B516" s="19" t="str">
        <f>VLOOKUP($K516,[1]房源明细!$B:$P,5,FALSE)</f>
        <v>华先富</v>
      </c>
      <c r="C516" s="19" t="s">
        <v>928</v>
      </c>
      <c r="D516" s="19">
        <f>VLOOKUP($K516,[1]房源明细!$B:$P,11,FALSE)</f>
        <v>2</v>
      </c>
      <c r="E516" s="19">
        <f>VLOOKUP($K516,[1]房源明细!$B:$P,12,FALSE)</f>
        <v>0</v>
      </c>
      <c r="F516" s="19">
        <f>VLOOKUP($K516,[1]房源明细!$B:$P,13,FALSE)</f>
        <v>0</v>
      </c>
      <c r="G516" s="19">
        <f>VLOOKUP($K516,[1]房源明细!$B:$P,14,FALSE)</f>
        <v>2</v>
      </c>
      <c r="H516" s="19">
        <f>VLOOKUP($K516,[1]房源明细!$B:$P,15,FALSE)</f>
        <v>0</v>
      </c>
      <c r="I516" s="28">
        <f>VLOOKUP($K516,[1]房源明细!$B:$P,3,FALSE)</f>
        <v>43035</v>
      </c>
      <c r="J516" s="19"/>
      <c r="K516" s="29" t="s">
        <v>929</v>
      </c>
      <c r="L516" s="19">
        <f>VLOOKUP($K516,[1]房源明细!$B:$P,2,FALSE)</f>
        <v>57.36</v>
      </c>
      <c r="M516" s="19"/>
      <c r="N516" s="19">
        <f t="shared" ref="N516:Q516" si="1089">E516*16</f>
        <v>0</v>
      </c>
      <c r="O516" s="19">
        <f t="shared" si="1089"/>
        <v>0</v>
      </c>
      <c r="P516" s="19">
        <f t="shared" si="1089"/>
        <v>32</v>
      </c>
      <c r="Q516" s="19">
        <f t="shared" si="1089"/>
        <v>0</v>
      </c>
      <c r="R516" s="19">
        <f>[1]房源明细!J692</f>
        <v>4.57</v>
      </c>
      <c r="S516" s="19">
        <f t="shared" ref="S516:V516" si="1090">IF($L516&gt;N516,N516,$L516)</f>
        <v>0</v>
      </c>
      <c r="T516" s="19">
        <f t="shared" si="1090"/>
        <v>0</v>
      </c>
      <c r="U516" s="19">
        <f t="shared" si="1090"/>
        <v>32</v>
      </c>
      <c r="V516" s="19">
        <f t="shared" si="1090"/>
        <v>0</v>
      </c>
      <c r="W516" s="19">
        <f>VLOOKUP($K516,[1]房源明细!$B:$P,10,FALSE)</f>
        <v>218</v>
      </c>
      <c r="X516" s="19">
        <f>IF(DATEDIF(I516,$X$2,"m")&gt;12,12,DATEDIF(I516,$X$2,"m"))</f>
        <v>12</v>
      </c>
      <c r="Y516" s="19">
        <f t="shared" si="958"/>
        <v>2616</v>
      </c>
      <c r="Z516" s="35">
        <f t="shared" si="959"/>
        <v>0</v>
      </c>
      <c r="AA516" s="35">
        <f t="shared" si="960"/>
        <v>0</v>
      </c>
      <c r="AB516" s="36">
        <f t="shared" si="961"/>
        <v>43.872</v>
      </c>
      <c r="AC516" s="35">
        <f t="shared" si="962"/>
        <v>0</v>
      </c>
      <c r="AD516" s="35">
        <f t="shared" si="963"/>
        <v>43.87</v>
      </c>
      <c r="AE516" s="19">
        <f t="shared" si="964"/>
        <v>12</v>
      </c>
      <c r="AF516" s="37">
        <f t="shared" si="1056"/>
        <v>526</v>
      </c>
      <c r="AG516" s="19"/>
    </row>
    <row r="517" s="2" customFormat="1" ht="14.25" spans="1:33">
      <c r="A517" s="18">
        <v>688</v>
      </c>
      <c r="B517" s="19" t="str">
        <f>VLOOKUP($K517,[1]房源明细!$B:$P,5,FALSE)</f>
        <v>胡小丽</v>
      </c>
      <c r="C517" s="19" t="s">
        <v>459</v>
      </c>
      <c r="D517" s="19">
        <f>VLOOKUP($K517,[1]房源明细!$B:$P,11,FALSE)</f>
        <v>1</v>
      </c>
      <c r="E517" s="19">
        <f>VLOOKUP($K517,[1]房源明细!$B:$P,12,FALSE)</f>
        <v>1</v>
      </c>
      <c r="F517" s="19">
        <f>VLOOKUP($K517,[1]房源明细!$B:$P,13,FALSE)</f>
        <v>0</v>
      </c>
      <c r="G517" s="19">
        <f>VLOOKUP($K517,[1]房源明细!$B:$P,14,FALSE)</f>
        <v>0</v>
      </c>
      <c r="H517" s="19">
        <f>VLOOKUP($K517,[1]房源明细!$B:$P,15,FALSE)</f>
        <v>0</v>
      </c>
      <c r="I517" s="28">
        <f>VLOOKUP($K517,[1]房源明细!$B:$P,3,FALSE)</f>
        <v>43118</v>
      </c>
      <c r="J517" s="19"/>
      <c r="K517" s="29" t="s">
        <v>930</v>
      </c>
      <c r="L517" s="19">
        <f>VLOOKUP($K517,[1]房源明细!$B:$P,2,FALSE)</f>
        <v>58.7</v>
      </c>
      <c r="M517" s="19"/>
      <c r="N517" s="19">
        <f t="shared" ref="N517:Q517" si="1091">E517*16</f>
        <v>16</v>
      </c>
      <c r="O517" s="19">
        <f t="shared" si="1091"/>
        <v>0</v>
      </c>
      <c r="P517" s="19">
        <f t="shared" si="1091"/>
        <v>0</v>
      </c>
      <c r="Q517" s="19">
        <f t="shared" si="1091"/>
        <v>0</v>
      </c>
      <c r="R517" s="19">
        <f>[1]房源明细!J693</f>
        <v>4.57</v>
      </c>
      <c r="S517" s="19">
        <f t="shared" ref="S517:V517" si="1092">IF($L517&gt;N517,N517,$L517)</f>
        <v>16</v>
      </c>
      <c r="T517" s="19">
        <f t="shared" si="1092"/>
        <v>0</v>
      </c>
      <c r="U517" s="19">
        <f t="shared" si="1092"/>
        <v>0</v>
      </c>
      <c r="V517" s="19">
        <f t="shared" si="1092"/>
        <v>0</v>
      </c>
      <c r="W517" s="19">
        <f>VLOOKUP($K517,[1]房源明细!$B:$P,10,FALSE)</f>
        <v>223</v>
      </c>
      <c r="X517" s="19">
        <f>IF(DATEDIF(I517,$X$2,"m")&gt;12,12,DATEDIF(I517,$X$2,"m"))</f>
        <v>12</v>
      </c>
      <c r="Y517" s="19">
        <f t="shared" si="958"/>
        <v>2676</v>
      </c>
      <c r="Z517" s="35">
        <f t="shared" si="959"/>
        <v>65.808</v>
      </c>
      <c r="AA517" s="35">
        <f t="shared" si="960"/>
        <v>0</v>
      </c>
      <c r="AB517" s="36">
        <f t="shared" si="961"/>
        <v>0</v>
      </c>
      <c r="AC517" s="35">
        <f t="shared" si="962"/>
        <v>0</v>
      </c>
      <c r="AD517" s="35">
        <f t="shared" si="963"/>
        <v>65.8</v>
      </c>
      <c r="AE517" s="19">
        <f t="shared" si="964"/>
        <v>12</v>
      </c>
      <c r="AF517" s="37">
        <f t="shared" si="1056"/>
        <v>789</v>
      </c>
      <c r="AG517" s="19"/>
    </row>
    <row r="518" s="2" customFormat="1" ht="14.25" spans="1:33">
      <c r="A518" s="18">
        <v>690</v>
      </c>
      <c r="B518" s="19" t="str">
        <f>VLOOKUP($K518,[1]房源明细!$B:$P,5,FALSE)</f>
        <v>林志</v>
      </c>
      <c r="C518" s="19" t="s">
        <v>931</v>
      </c>
      <c r="D518" s="19">
        <f>VLOOKUP($K518,[1]房源明细!$B:$P,11,FALSE)</f>
        <v>2</v>
      </c>
      <c r="E518" s="19">
        <f>VLOOKUP($K518,[1]房源明细!$B:$P,12,FALSE)</f>
        <v>2</v>
      </c>
      <c r="F518" s="19">
        <f>VLOOKUP($K518,[1]房源明细!$B:$P,13,FALSE)</f>
        <v>0</v>
      </c>
      <c r="G518" s="19">
        <f>VLOOKUP($K518,[1]房源明细!$B:$P,14,FALSE)</f>
        <v>0</v>
      </c>
      <c r="H518" s="19">
        <f>VLOOKUP($K518,[1]房源明细!$B:$P,15,FALSE)</f>
        <v>0</v>
      </c>
      <c r="I518" s="28">
        <f>VLOOKUP($K518,[1]房源明细!$B:$P,3,FALSE)</f>
        <v>43035</v>
      </c>
      <c r="J518" s="19"/>
      <c r="K518" s="29" t="s">
        <v>932</v>
      </c>
      <c r="L518" s="19">
        <f>VLOOKUP($K518,[1]房源明细!$B:$P,2,FALSE)</f>
        <v>57.39</v>
      </c>
      <c r="M518" s="19"/>
      <c r="N518" s="19">
        <f t="shared" ref="N518:Q518" si="1093">E518*16</f>
        <v>32</v>
      </c>
      <c r="O518" s="19">
        <f t="shared" si="1093"/>
        <v>0</v>
      </c>
      <c r="P518" s="19">
        <f t="shared" si="1093"/>
        <v>0</v>
      </c>
      <c r="Q518" s="19">
        <f t="shared" si="1093"/>
        <v>0</v>
      </c>
      <c r="R518" s="19">
        <f>[1]房源明细!J695</f>
        <v>4.57</v>
      </c>
      <c r="S518" s="19">
        <f t="shared" ref="S518:V518" si="1094">IF($L518&gt;N518,N518,$L518)</f>
        <v>32</v>
      </c>
      <c r="T518" s="19">
        <f t="shared" si="1094"/>
        <v>0</v>
      </c>
      <c r="U518" s="19">
        <f t="shared" si="1094"/>
        <v>0</v>
      </c>
      <c r="V518" s="19">
        <f t="shared" si="1094"/>
        <v>0</v>
      </c>
      <c r="W518" s="19">
        <f>VLOOKUP($K518,[1]房源明细!$B:$P,10,FALSE)</f>
        <v>220</v>
      </c>
      <c r="X518" s="19">
        <f>IF(DATEDIF(I518,$X$2,"m")&gt;12,12,DATEDIF(I518,$X$2,"m"))</f>
        <v>12</v>
      </c>
      <c r="Y518" s="19">
        <f t="shared" ref="Y518:Y581" si="1095">W518*X518</f>
        <v>2640</v>
      </c>
      <c r="Z518" s="35">
        <f t="shared" ref="Z518:Z581" si="1096">S518*R518*0.9</f>
        <v>131.616</v>
      </c>
      <c r="AA518" s="35">
        <f t="shared" ref="AA518:AA581" si="1097">T518*R518*0.8</f>
        <v>0</v>
      </c>
      <c r="AB518" s="36">
        <f t="shared" ref="AB518:AB581" si="1098">U518*R518*0.3</f>
        <v>0</v>
      </c>
      <c r="AC518" s="35">
        <f t="shared" ref="AC518:AC581" si="1099">R518*V518*0.4</f>
        <v>0</v>
      </c>
      <c r="AD518" s="35">
        <f t="shared" ref="AD518:AD581" si="1100">TRUNC(Z518+AA518+AB518+AC518,2)</f>
        <v>131.61</v>
      </c>
      <c r="AE518" s="19">
        <f t="shared" ref="AE518:AE581" si="1101">X518</f>
        <v>12</v>
      </c>
      <c r="AF518" s="37">
        <f t="shared" si="1056"/>
        <v>1579</v>
      </c>
      <c r="AG518" s="19"/>
    </row>
    <row r="519" s="2" customFormat="1" ht="14.25" spans="1:33">
      <c r="A519" s="18">
        <v>691</v>
      </c>
      <c r="B519" s="19" t="str">
        <f>VLOOKUP($K519,[1]房源明细!$B:$P,5,FALSE)</f>
        <v>李祥楫</v>
      </c>
      <c r="C519" s="19" t="s">
        <v>933</v>
      </c>
      <c r="D519" s="19">
        <f>VLOOKUP($K519,[1]房源明细!$B:$P,11,FALSE)</f>
        <v>2</v>
      </c>
      <c r="E519" s="19">
        <f>VLOOKUP($K519,[1]房源明细!$B:$P,12,FALSE)</f>
        <v>0</v>
      </c>
      <c r="F519" s="19">
        <f>VLOOKUP($K519,[1]房源明细!$B:$P,13,FALSE)</f>
        <v>0</v>
      </c>
      <c r="G519" s="19">
        <f>VLOOKUP($K519,[1]房源明细!$B:$P,14,FALSE)</f>
        <v>2</v>
      </c>
      <c r="H519" s="19">
        <f>VLOOKUP($K519,[1]房源明细!$B:$P,15,FALSE)</f>
        <v>0</v>
      </c>
      <c r="I519" s="28">
        <f>VLOOKUP($K519,[1]房源明细!$B:$P,3,FALSE)</f>
        <v>43567</v>
      </c>
      <c r="J519" s="19"/>
      <c r="K519" s="29" t="s">
        <v>934</v>
      </c>
      <c r="L519" s="19">
        <f>VLOOKUP($K519,[1]房源明细!$B:$P,2,FALSE)</f>
        <v>57.36</v>
      </c>
      <c r="M519" s="19"/>
      <c r="N519" s="19">
        <f t="shared" ref="N519:Q519" si="1102">E519*16</f>
        <v>0</v>
      </c>
      <c r="O519" s="19">
        <f t="shared" si="1102"/>
        <v>0</v>
      </c>
      <c r="P519" s="19">
        <f t="shared" si="1102"/>
        <v>32</v>
      </c>
      <c r="Q519" s="19">
        <f t="shared" si="1102"/>
        <v>0</v>
      </c>
      <c r="R519" s="19">
        <f>[1]房源明细!J696</f>
        <v>4.57</v>
      </c>
      <c r="S519" s="19">
        <f t="shared" ref="S519:V519" si="1103">IF($L519&gt;N519,N519,$L519)</f>
        <v>0</v>
      </c>
      <c r="T519" s="19">
        <f t="shared" si="1103"/>
        <v>0</v>
      </c>
      <c r="U519" s="19">
        <f t="shared" si="1103"/>
        <v>32</v>
      </c>
      <c r="V519" s="19">
        <f t="shared" si="1103"/>
        <v>0</v>
      </c>
      <c r="W519" s="19">
        <f>VLOOKUP($K519,[1]房源明细!$B:$P,10,FALSE)</f>
        <v>220</v>
      </c>
      <c r="X519" s="19">
        <f>IF(DATEDIF(I519,$X$2,"m")&gt;12,12,DATEDIF(I519,$X$2,"m"))</f>
        <v>12</v>
      </c>
      <c r="Y519" s="19">
        <f t="shared" si="1095"/>
        <v>2640</v>
      </c>
      <c r="Z519" s="35">
        <f t="shared" si="1096"/>
        <v>0</v>
      </c>
      <c r="AA519" s="35">
        <f t="shared" si="1097"/>
        <v>0</v>
      </c>
      <c r="AB519" s="36">
        <f t="shared" si="1098"/>
        <v>43.872</v>
      </c>
      <c r="AC519" s="35">
        <f t="shared" si="1099"/>
        <v>0</v>
      </c>
      <c r="AD519" s="35">
        <f t="shared" si="1100"/>
        <v>43.87</v>
      </c>
      <c r="AE519" s="19">
        <f t="shared" si="1101"/>
        <v>12</v>
      </c>
      <c r="AF519" s="37">
        <f t="shared" si="1056"/>
        <v>526</v>
      </c>
      <c r="AG519" s="19"/>
    </row>
    <row r="520" s="2" customFormat="1" ht="14.25" spans="1:33">
      <c r="A520" s="18">
        <v>692</v>
      </c>
      <c r="B520" s="19" t="str">
        <f>VLOOKUP($K520,[1]房源明细!$B:$P,5,FALSE)</f>
        <v>明庭美</v>
      </c>
      <c r="C520" s="19" t="s">
        <v>935</v>
      </c>
      <c r="D520" s="19">
        <f>VLOOKUP($K520,[1]房源明细!$B:$P,11,FALSE)</f>
        <v>4</v>
      </c>
      <c r="E520" s="19">
        <f>VLOOKUP($K520,[1]房源明细!$B:$P,12,FALSE)</f>
        <v>0</v>
      </c>
      <c r="F520" s="19">
        <f>VLOOKUP($K520,[1]房源明细!$B:$P,13,FALSE)</f>
        <v>0</v>
      </c>
      <c r="G520" s="19">
        <f>VLOOKUP($K520,[1]房源明细!$B:$P,14,FALSE)</f>
        <v>4</v>
      </c>
      <c r="H520" s="19">
        <f>VLOOKUP($K520,[1]房源明细!$B:$P,15,FALSE)</f>
        <v>0</v>
      </c>
      <c r="I520" s="28">
        <f>VLOOKUP($K520,[1]房源明细!$B:$P,3,FALSE)</f>
        <v>43567</v>
      </c>
      <c r="J520" s="19"/>
      <c r="K520" s="29" t="s">
        <v>936</v>
      </c>
      <c r="L520" s="19">
        <f>VLOOKUP($K520,[1]房源明细!$B:$P,2,FALSE)</f>
        <v>58.7</v>
      </c>
      <c r="M520" s="19"/>
      <c r="N520" s="19">
        <f t="shared" ref="N520:Q520" si="1104">E520*16</f>
        <v>0</v>
      </c>
      <c r="O520" s="19">
        <f t="shared" si="1104"/>
        <v>0</v>
      </c>
      <c r="P520" s="19">
        <f t="shared" si="1104"/>
        <v>64</v>
      </c>
      <c r="Q520" s="19">
        <f t="shared" si="1104"/>
        <v>0</v>
      </c>
      <c r="R520" s="19">
        <f>[1]房源明细!J697</f>
        <v>4.57</v>
      </c>
      <c r="S520" s="19">
        <f t="shared" ref="S520:V520" si="1105">IF($L520&gt;N520,N520,$L520)</f>
        <v>0</v>
      </c>
      <c r="T520" s="19">
        <f t="shared" si="1105"/>
        <v>0</v>
      </c>
      <c r="U520" s="19">
        <f t="shared" si="1105"/>
        <v>58.7</v>
      </c>
      <c r="V520" s="19">
        <f t="shared" si="1105"/>
        <v>0</v>
      </c>
      <c r="W520" s="19">
        <f>VLOOKUP($K520,[1]房源明细!$B:$P,10,FALSE)</f>
        <v>225</v>
      </c>
      <c r="X520" s="19">
        <f>IF(DATEDIF(I520,$X$2,"m")&gt;12,12,DATEDIF(I520,$X$2,"m"))</f>
        <v>12</v>
      </c>
      <c r="Y520" s="19">
        <f t="shared" si="1095"/>
        <v>2700</v>
      </c>
      <c r="Z520" s="35">
        <f t="shared" si="1096"/>
        <v>0</v>
      </c>
      <c r="AA520" s="35">
        <f t="shared" si="1097"/>
        <v>0</v>
      </c>
      <c r="AB520" s="36">
        <f t="shared" si="1098"/>
        <v>80.4777</v>
      </c>
      <c r="AC520" s="35">
        <f t="shared" si="1099"/>
        <v>0</v>
      </c>
      <c r="AD520" s="35">
        <f t="shared" si="1100"/>
        <v>80.47</v>
      </c>
      <c r="AE520" s="19">
        <f t="shared" si="1101"/>
        <v>12</v>
      </c>
      <c r="AF520" s="37">
        <f t="shared" si="1056"/>
        <v>965</v>
      </c>
      <c r="AG520" s="19"/>
    </row>
    <row r="521" s="2" customFormat="1" ht="14.25" spans="1:33">
      <c r="A521" s="18">
        <v>693</v>
      </c>
      <c r="B521" s="19" t="str">
        <f>VLOOKUP($K521,[1]房源明细!$B:$P,5,FALSE)</f>
        <v>高炳礼</v>
      </c>
      <c r="C521" s="19" t="s">
        <v>864</v>
      </c>
      <c r="D521" s="19">
        <f>VLOOKUP($K521,[1]房源明细!$B:$P,11,FALSE)</f>
        <v>2</v>
      </c>
      <c r="E521" s="19">
        <f>VLOOKUP($K521,[1]房源明细!$B:$P,12,FALSE)</f>
        <v>0</v>
      </c>
      <c r="F521" s="19">
        <f>VLOOKUP($K521,[1]房源明细!$B:$P,13,FALSE)</f>
        <v>0</v>
      </c>
      <c r="G521" s="19">
        <f>VLOOKUP($K521,[1]房源明细!$B:$P,14,FALSE)</f>
        <v>2</v>
      </c>
      <c r="H521" s="19">
        <f>VLOOKUP($K521,[1]房源明细!$B:$P,15,FALSE)</f>
        <v>0</v>
      </c>
      <c r="I521" s="28">
        <f>VLOOKUP($K521,[1]房源明细!$B:$P,3,FALSE)</f>
        <v>43452</v>
      </c>
      <c r="J521" s="19"/>
      <c r="K521" s="29" t="s">
        <v>937</v>
      </c>
      <c r="L521" s="19">
        <f>VLOOKUP($K521,[1]房源明细!$B:$P,2,FALSE)</f>
        <v>58.7</v>
      </c>
      <c r="M521" s="19"/>
      <c r="N521" s="19">
        <f t="shared" ref="N521:Q521" si="1106">E521*16</f>
        <v>0</v>
      </c>
      <c r="O521" s="19">
        <f t="shared" si="1106"/>
        <v>0</v>
      </c>
      <c r="P521" s="19">
        <f t="shared" si="1106"/>
        <v>32</v>
      </c>
      <c r="Q521" s="19">
        <f t="shared" si="1106"/>
        <v>0</v>
      </c>
      <c r="R521" s="19">
        <f>[1]房源明细!J698</f>
        <v>4.57</v>
      </c>
      <c r="S521" s="19">
        <f t="shared" ref="S521:V521" si="1107">IF($L521&gt;N521,N521,$L521)</f>
        <v>0</v>
      </c>
      <c r="T521" s="19">
        <f t="shared" si="1107"/>
        <v>0</v>
      </c>
      <c r="U521" s="19">
        <f t="shared" si="1107"/>
        <v>32</v>
      </c>
      <c r="V521" s="19">
        <f t="shared" si="1107"/>
        <v>0</v>
      </c>
      <c r="W521" s="19">
        <f>VLOOKUP($K521,[1]房源明细!$B:$P,10,FALSE)</f>
        <v>225</v>
      </c>
      <c r="X521" s="19">
        <f>IF(DATEDIF(I521,$X$2,"m")&gt;12,12,DATEDIF(I521,$X$2,"m"))</f>
        <v>12</v>
      </c>
      <c r="Y521" s="19">
        <f t="shared" si="1095"/>
        <v>2700</v>
      </c>
      <c r="Z521" s="35">
        <f t="shared" si="1096"/>
        <v>0</v>
      </c>
      <c r="AA521" s="35">
        <f t="shared" si="1097"/>
        <v>0</v>
      </c>
      <c r="AB521" s="36">
        <f t="shared" si="1098"/>
        <v>43.872</v>
      </c>
      <c r="AC521" s="35">
        <f t="shared" si="1099"/>
        <v>0</v>
      </c>
      <c r="AD521" s="35">
        <f t="shared" si="1100"/>
        <v>43.87</v>
      </c>
      <c r="AE521" s="19">
        <f t="shared" si="1101"/>
        <v>12</v>
      </c>
      <c r="AF521" s="37">
        <f t="shared" si="1056"/>
        <v>526</v>
      </c>
      <c r="AG521" s="19"/>
    </row>
    <row r="522" s="2" customFormat="1" ht="14.25" spans="1:33">
      <c r="A522" s="18">
        <v>694</v>
      </c>
      <c r="B522" s="19" t="str">
        <f>VLOOKUP($K522,[1]房源明细!$B:$P,5,FALSE)</f>
        <v>骆水平</v>
      </c>
      <c r="C522" s="19" t="s">
        <v>850</v>
      </c>
      <c r="D522" s="19">
        <f>VLOOKUP($K522,[1]房源明细!$B:$P,11,FALSE)</f>
        <v>3</v>
      </c>
      <c r="E522" s="19">
        <f>VLOOKUP($K522,[1]房源明细!$B:$P,12,FALSE)</f>
        <v>0</v>
      </c>
      <c r="F522" s="19">
        <f>VLOOKUP($K522,[1]房源明细!$B:$P,13,FALSE)</f>
        <v>0</v>
      </c>
      <c r="G522" s="19">
        <f>VLOOKUP($K522,[1]房源明细!$B:$P,14,FALSE)</f>
        <v>3</v>
      </c>
      <c r="H522" s="19">
        <f>VLOOKUP($K522,[1]房源明细!$B:$P,15,FALSE)</f>
        <v>0</v>
      </c>
      <c r="I522" s="28">
        <f>VLOOKUP($K522,[1]房源明细!$B:$P,3,FALSE)</f>
        <v>43452</v>
      </c>
      <c r="J522" s="19"/>
      <c r="K522" s="29" t="s">
        <v>938</v>
      </c>
      <c r="L522" s="19">
        <f>VLOOKUP($K522,[1]房源明细!$B:$P,2,FALSE)</f>
        <v>57.39</v>
      </c>
      <c r="M522" s="19"/>
      <c r="N522" s="19">
        <f t="shared" ref="N522:Q522" si="1108">E522*16</f>
        <v>0</v>
      </c>
      <c r="O522" s="19">
        <f t="shared" si="1108"/>
        <v>0</v>
      </c>
      <c r="P522" s="19">
        <f t="shared" si="1108"/>
        <v>48</v>
      </c>
      <c r="Q522" s="19">
        <f t="shared" si="1108"/>
        <v>0</v>
      </c>
      <c r="R522" s="19">
        <f>[1]房源明细!J699</f>
        <v>4.57</v>
      </c>
      <c r="S522" s="19">
        <f t="shared" ref="S522:V522" si="1109">IF($L522&gt;N522,N522,$L522)</f>
        <v>0</v>
      </c>
      <c r="T522" s="19">
        <f t="shared" si="1109"/>
        <v>0</v>
      </c>
      <c r="U522" s="19">
        <f t="shared" si="1109"/>
        <v>48</v>
      </c>
      <c r="V522" s="19">
        <f t="shared" si="1109"/>
        <v>0</v>
      </c>
      <c r="W522" s="19">
        <f>VLOOKUP($K522,[1]房源明细!$B:$P,10,FALSE)</f>
        <v>224</v>
      </c>
      <c r="X522" s="19">
        <f>IF(DATEDIF(I522,$X$2,"m")&gt;12,12,DATEDIF(I522,$X$2,"m"))</f>
        <v>12</v>
      </c>
      <c r="Y522" s="19">
        <f t="shared" si="1095"/>
        <v>2688</v>
      </c>
      <c r="Z522" s="35">
        <f t="shared" si="1096"/>
        <v>0</v>
      </c>
      <c r="AA522" s="35">
        <f t="shared" si="1097"/>
        <v>0</v>
      </c>
      <c r="AB522" s="36">
        <f t="shared" si="1098"/>
        <v>65.808</v>
      </c>
      <c r="AC522" s="35">
        <f t="shared" si="1099"/>
        <v>0</v>
      </c>
      <c r="AD522" s="35">
        <f t="shared" si="1100"/>
        <v>65.8</v>
      </c>
      <c r="AE522" s="19">
        <f t="shared" si="1101"/>
        <v>12</v>
      </c>
      <c r="AF522" s="37">
        <f t="shared" si="1056"/>
        <v>789</v>
      </c>
      <c r="AG522" s="19"/>
    </row>
    <row r="523" s="2" customFormat="1" ht="14.25" spans="1:33">
      <c r="A523" s="18">
        <v>695</v>
      </c>
      <c r="B523" s="19" t="str">
        <f>VLOOKUP($K523,[1]房源明细!$B:$P,5,FALSE)</f>
        <v>梅方权</v>
      </c>
      <c r="C523" s="19" t="s">
        <v>939</v>
      </c>
      <c r="D523" s="19">
        <f>VLOOKUP($K523,[1]房源明细!$B:$P,11,FALSE)</f>
        <v>5</v>
      </c>
      <c r="E523" s="19">
        <v>0</v>
      </c>
      <c r="F523" s="19">
        <f>VLOOKUP($K523,[1]房源明细!$B:$P,13,FALSE)</f>
        <v>0</v>
      </c>
      <c r="G523" s="19">
        <v>5</v>
      </c>
      <c r="H523" s="19">
        <f>VLOOKUP($K523,[1]房源明细!$B:$P,15,FALSE)</f>
        <v>0</v>
      </c>
      <c r="I523" s="28">
        <f>VLOOKUP($K523,[1]房源明细!$B:$P,3,FALSE)</f>
        <v>43403</v>
      </c>
      <c r="J523" s="19"/>
      <c r="K523" s="29" t="s">
        <v>940</v>
      </c>
      <c r="L523" s="19">
        <f>VLOOKUP($K523,[1]房源明细!$B:$P,2,FALSE)</f>
        <v>57.36</v>
      </c>
      <c r="M523" s="19"/>
      <c r="N523" s="19">
        <f t="shared" ref="N523:Q523" si="1110">E523*16</f>
        <v>0</v>
      </c>
      <c r="O523" s="19">
        <f t="shared" si="1110"/>
        <v>0</v>
      </c>
      <c r="P523" s="19">
        <f t="shared" si="1110"/>
        <v>80</v>
      </c>
      <c r="Q523" s="19">
        <f t="shared" si="1110"/>
        <v>0</v>
      </c>
      <c r="R523" s="19">
        <f>[1]房源明细!J700</f>
        <v>4.57</v>
      </c>
      <c r="S523" s="19">
        <f t="shared" ref="S523:V523" si="1111">IF($L523&gt;N523,N523,$L523)</f>
        <v>0</v>
      </c>
      <c r="T523" s="19">
        <f t="shared" si="1111"/>
        <v>0</v>
      </c>
      <c r="U523" s="19">
        <f t="shared" si="1111"/>
        <v>57.36</v>
      </c>
      <c r="V523" s="19">
        <f t="shared" si="1111"/>
        <v>0</v>
      </c>
      <c r="W523" s="19">
        <f>VLOOKUP($K523,[1]房源明细!$B:$P,10,FALSE)</f>
        <v>224</v>
      </c>
      <c r="X523" s="19">
        <f>IF(DATEDIF(I523,$X$2,"m")&gt;12,12,DATEDIF(I523,$X$2,"m"))</f>
        <v>12</v>
      </c>
      <c r="Y523" s="19">
        <f t="shared" si="1095"/>
        <v>2688</v>
      </c>
      <c r="Z523" s="35">
        <f t="shared" si="1096"/>
        <v>0</v>
      </c>
      <c r="AA523" s="35">
        <f t="shared" si="1097"/>
        <v>0</v>
      </c>
      <c r="AB523" s="36">
        <f t="shared" si="1098"/>
        <v>78.64056</v>
      </c>
      <c r="AC523" s="35">
        <f t="shared" si="1099"/>
        <v>0</v>
      </c>
      <c r="AD523" s="35">
        <f t="shared" si="1100"/>
        <v>78.64</v>
      </c>
      <c r="AE523" s="19">
        <f t="shared" si="1101"/>
        <v>12</v>
      </c>
      <c r="AF523" s="37">
        <f t="shared" si="1056"/>
        <v>943</v>
      </c>
      <c r="AG523" s="19"/>
    </row>
    <row r="524" s="2" customFormat="1" ht="14.25" spans="1:33">
      <c r="A524" s="18">
        <v>696</v>
      </c>
      <c r="B524" s="19" t="str">
        <f>VLOOKUP($K524,[1]房源明细!$B:$P,5,FALSE)</f>
        <v>黄治根</v>
      </c>
      <c r="C524" s="19" t="s">
        <v>941</v>
      </c>
      <c r="D524" s="19">
        <f>VLOOKUP($K524,[1]房源明细!$B:$P,11,FALSE)</f>
        <v>2</v>
      </c>
      <c r="E524" s="19">
        <f>VLOOKUP($K524,[1]房源明细!$B:$P,12,FALSE)</f>
        <v>0</v>
      </c>
      <c r="F524" s="19">
        <f>VLOOKUP($K524,[1]房源明细!$B:$P,13,FALSE)</f>
        <v>0</v>
      </c>
      <c r="G524" s="19">
        <f>VLOOKUP($K524,[1]房源明细!$B:$P,14,FALSE)</f>
        <v>2</v>
      </c>
      <c r="H524" s="19">
        <f>VLOOKUP($K524,[1]房源明细!$B:$P,15,FALSE)</f>
        <v>0</v>
      </c>
      <c r="I524" s="28">
        <f>VLOOKUP($K524,[1]房源明细!$B:$P,3,FALSE)</f>
        <v>43567</v>
      </c>
      <c r="J524" s="19"/>
      <c r="K524" s="29" t="s">
        <v>942</v>
      </c>
      <c r="L524" s="19">
        <f>VLOOKUP($K524,[1]房源明细!$B:$P,2,FALSE)</f>
        <v>58.14</v>
      </c>
      <c r="M524" s="19"/>
      <c r="N524" s="19">
        <f t="shared" ref="N524:Q524" si="1112">E524*16</f>
        <v>0</v>
      </c>
      <c r="O524" s="19">
        <f t="shared" si="1112"/>
        <v>0</v>
      </c>
      <c r="P524" s="19">
        <f t="shared" si="1112"/>
        <v>32</v>
      </c>
      <c r="Q524" s="19">
        <f t="shared" si="1112"/>
        <v>0</v>
      </c>
      <c r="R524" s="19">
        <f>[1]房源明细!J701</f>
        <v>4.57</v>
      </c>
      <c r="S524" s="19">
        <f t="shared" ref="S524:V524" si="1113">IF($L524&gt;N524,N524,$L524)</f>
        <v>0</v>
      </c>
      <c r="T524" s="19">
        <f t="shared" si="1113"/>
        <v>0</v>
      </c>
      <c r="U524" s="19">
        <f t="shared" si="1113"/>
        <v>32</v>
      </c>
      <c r="V524" s="19">
        <f t="shared" si="1113"/>
        <v>0</v>
      </c>
      <c r="W524" s="19">
        <f>VLOOKUP($K524,[1]房源明细!$B:$P,10,FALSE)</f>
        <v>227</v>
      </c>
      <c r="X524" s="19">
        <f>IF(DATEDIF(I524,$X$2,"m")&gt;12,12,DATEDIF(I524,$X$2,"m"))</f>
        <v>12</v>
      </c>
      <c r="Y524" s="19">
        <f t="shared" si="1095"/>
        <v>2724</v>
      </c>
      <c r="Z524" s="35">
        <f t="shared" si="1096"/>
        <v>0</v>
      </c>
      <c r="AA524" s="35">
        <f t="shared" si="1097"/>
        <v>0</v>
      </c>
      <c r="AB524" s="36">
        <f t="shared" si="1098"/>
        <v>43.872</v>
      </c>
      <c r="AC524" s="35">
        <f t="shared" si="1099"/>
        <v>0</v>
      </c>
      <c r="AD524" s="35">
        <f t="shared" si="1100"/>
        <v>43.87</v>
      </c>
      <c r="AE524" s="19">
        <f t="shared" si="1101"/>
        <v>12</v>
      </c>
      <c r="AF524" s="37">
        <f t="shared" si="1056"/>
        <v>526</v>
      </c>
      <c r="AG524" s="19"/>
    </row>
    <row r="525" s="2" customFormat="1" ht="14.25" spans="1:33">
      <c r="A525" s="18">
        <v>697</v>
      </c>
      <c r="B525" s="19" t="str">
        <f>VLOOKUP($K525,[1]房源明细!$B:$P,5,FALSE)</f>
        <v>邵娥枝</v>
      </c>
      <c r="C525" s="19" t="s">
        <v>943</v>
      </c>
      <c r="D525" s="19">
        <f>VLOOKUP($K525,[1]房源明细!$B:$P,11,FALSE)</f>
        <v>1</v>
      </c>
      <c r="E525" s="19">
        <f>VLOOKUP($K525,[1]房源明细!$B:$P,12,FALSE)</f>
        <v>0</v>
      </c>
      <c r="F525" s="19">
        <f>VLOOKUP($K525,[1]房源明细!$B:$P,13,FALSE)</f>
        <v>0</v>
      </c>
      <c r="G525" s="19">
        <f>VLOOKUP($K525,[1]房源明细!$B:$P,14,FALSE)</f>
        <v>1</v>
      </c>
      <c r="H525" s="19">
        <f>VLOOKUP($K525,[1]房源明细!$B:$P,15,FALSE)</f>
        <v>0</v>
      </c>
      <c r="I525" s="28">
        <f>VLOOKUP($K525,[1]房源明细!$B:$P,3,FALSE)</f>
        <v>43290</v>
      </c>
      <c r="J525" s="19"/>
      <c r="K525" s="29" t="s">
        <v>944</v>
      </c>
      <c r="L525" s="19">
        <f>VLOOKUP($K525,[1]房源明细!$B:$P,2,FALSE)</f>
        <v>58.7</v>
      </c>
      <c r="M525" s="19"/>
      <c r="N525" s="19">
        <f t="shared" ref="N525:Q525" si="1114">E525*16</f>
        <v>0</v>
      </c>
      <c r="O525" s="19">
        <f t="shared" si="1114"/>
        <v>0</v>
      </c>
      <c r="P525" s="19">
        <f t="shared" si="1114"/>
        <v>16</v>
      </c>
      <c r="Q525" s="19">
        <f t="shared" si="1114"/>
        <v>0</v>
      </c>
      <c r="R525" s="19">
        <f>[1]房源明细!J702</f>
        <v>4.57</v>
      </c>
      <c r="S525" s="19">
        <f t="shared" ref="S525:V525" si="1115">IF($L525&gt;N525,N525,$L525)</f>
        <v>0</v>
      </c>
      <c r="T525" s="19">
        <f t="shared" si="1115"/>
        <v>0</v>
      </c>
      <c r="U525" s="19">
        <f t="shared" si="1115"/>
        <v>16</v>
      </c>
      <c r="V525" s="19">
        <f t="shared" si="1115"/>
        <v>0</v>
      </c>
      <c r="W525" s="19">
        <f>VLOOKUP($K525,[1]房源明细!$B:$P,10,FALSE)</f>
        <v>230</v>
      </c>
      <c r="X525" s="19">
        <f>IF(DATEDIF(I525,$X$2,"m")&gt;12,12,DATEDIF(I525,$X$2,"m"))</f>
        <v>12</v>
      </c>
      <c r="Y525" s="19">
        <f t="shared" si="1095"/>
        <v>2760</v>
      </c>
      <c r="Z525" s="35">
        <f t="shared" si="1096"/>
        <v>0</v>
      </c>
      <c r="AA525" s="35">
        <f t="shared" si="1097"/>
        <v>0</v>
      </c>
      <c r="AB525" s="36">
        <f t="shared" si="1098"/>
        <v>21.936</v>
      </c>
      <c r="AC525" s="35">
        <f t="shared" si="1099"/>
        <v>0</v>
      </c>
      <c r="AD525" s="35">
        <f t="shared" si="1100"/>
        <v>21.93</v>
      </c>
      <c r="AE525" s="19">
        <f t="shared" si="1101"/>
        <v>12</v>
      </c>
      <c r="AF525" s="37">
        <f t="shared" si="1056"/>
        <v>263</v>
      </c>
      <c r="AG525" s="19"/>
    </row>
    <row r="526" s="2" customFormat="1" ht="14.25" spans="1:33">
      <c r="A526" s="18">
        <v>698</v>
      </c>
      <c r="B526" s="19" t="str">
        <f>VLOOKUP($K526,[1]房源明细!$B:$P,5,FALSE)</f>
        <v>冯发雷</v>
      </c>
      <c r="C526" s="19" t="s">
        <v>917</v>
      </c>
      <c r="D526" s="19">
        <f>VLOOKUP($K526,[1]房源明细!$B:$P,11,FALSE)</f>
        <v>2</v>
      </c>
      <c r="E526" s="19">
        <f>VLOOKUP($K526,[1]房源明细!$B:$P,12,FALSE)</f>
        <v>0</v>
      </c>
      <c r="F526" s="19">
        <f>VLOOKUP($K526,[1]房源明细!$B:$P,13,FALSE)</f>
        <v>0</v>
      </c>
      <c r="G526" s="19">
        <f>VLOOKUP($K526,[1]房源明细!$B:$P,14,FALSE)</f>
        <v>2</v>
      </c>
      <c r="H526" s="19">
        <f>VLOOKUP($K526,[1]房源明细!$B:$P,15,FALSE)</f>
        <v>0</v>
      </c>
      <c r="I526" s="28">
        <f>VLOOKUP($K526,[1]房源明细!$B:$P,3,FALSE)</f>
        <v>43452</v>
      </c>
      <c r="J526" s="19"/>
      <c r="K526" s="29" t="s">
        <v>945</v>
      </c>
      <c r="L526" s="19">
        <f>VLOOKUP($K526,[1]房源明细!$B:$P,2,FALSE)</f>
        <v>57.39</v>
      </c>
      <c r="M526" s="19"/>
      <c r="N526" s="19">
        <f t="shared" ref="N526:Q526" si="1116">E526*16</f>
        <v>0</v>
      </c>
      <c r="O526" s="19">
        <f t="shared" si="1116"/>
        <v>0</v>
      </c>
      <c r="P526" s="19">
        <f t="shared" si="1116"/>
        <v>32</v>
      </c>
      <c r="Q526" s="19">
        <f t="shared" si="1116"/>
        <v>0</v>
      </c>
      <c r="R526" s="19">
        <f>[1]房源明细!J703</f>
        <v>4.57</v>
      </c>
      <c r="S526" s="19">
        <f t="shared" ref="S526:V526" si="1117">IF($L526&gt;N526,N526,$L526)</f>
        <v>0</v>
      </c>
      <c r="T526" s="19">
        <f t="shared" si="1117"/>
        <v>0</v>
      </c>
      <c r="U526" s="19">
        <f t="shared" si="1117"/>
        <v>32</v>
      </c>
      <c r="V526" s="19">
        <f t="shared" si="1117"/>
        <v>0</v>
      </c>
      <c r="W526" s="19">
        <f>VLOOKUP($K526,[1]房源明细!$B:$P,10,FALSE)</f>
        <v>224</v>
      </c>
      <c r="X526" s="19">
        <f>IF(DATEDIF(I526,$X$2,"m")&gt;12,12,DATEDIF(I526,$X$2,"m"))</f>
        <v>12</v>
      </c>
      <c r="Y526" s="19">
        <f t="shared" si="1095"/>
        <v>2688</v>
      </c>
      <c r="Z526" s="35">
        <f t="shared" si="1096"/>
        <v>0</v>
      </c>
      <c r="AA526" s="35">
        <f t="shared" si="1097"/>
        <v>0</v>
      </c>
      <c r="AB526" s="36">
        <f t="shared" si="1098"/>
        <v>43.872</v>
      </c>
      <c r="AC526" s="35">
        <f t="shared" si="1099"/>
        <v>0</v>
      </c>
      <c r="AD526" s="35">
        <f t="shared" si="1100"/>
        <v>43.87</v>
      </c>
      <c r="AE526" s="19">
        <f t="shared" si="1101"/>
        <v>12</v>
      </c>
      <c r="AF526" s="37">
        <f t="shared" si="1056"/>
        <v>526</v>
      </c>
      <c r="AG526" s="19"/>
    </row>
    <row r="527" s="2" customFormat="1" ht="14.25" spans="1:33">
      <c r="A527" s="18">
        <v>699</v>
      </c>
      <c r="B527" s="19" t="str">
        <f>VLOOKUP($K527,[1]房源明细!$B:$P,5,FALSE)</f>
        <v>杨玉杰</v>
      </c>
      <c r="C527" s="19" t="s">
        <v>644</v>
      </c>
      <c r="D527" s="19">
        <f>VLOOKUP($K527,[1]房源明细!$B:$P,11,FALSE)</f>
        <v>1</v>
      </c>
      <c r="E527" s="19">
        <f>VLOOKUP($K527,[1]房源明细!$B:$P,12,FALSE)</f>
        <v>0</v>
      </c>
      <c r="F527" s="19">
        <f>VLOOKUP($K527,[1]房源明细!$B:$P,13,FALSE)</f>
        <v>0</v>
      </c>
      <c r="G527" s="19">
        <f>VLOOKUP($K527,[1]房源明细!$B:$P,14,FALSE)</f>
        <v>1</v>
      </c>
      <c r="H527" s="19">
        <f>VLOOKUP($K527,[1]房源明细!$B:$P,15,FALSE)</f>
        <v>0</v>
      </c>
      <c r="I527" s="28">
        <f>VLOOKUP($K527,[1]房源明细!$B:$P,3,FALSE)</f>
        <v>43452</v>
      </c>
      <c r="J527" s="19"/>
      <c r="K527" s="29" t="s">
        <v>946</v>
      </c>
      <c r="L527" s="19">
        <f>VLOOKUP($K527,[1]房源明细!$B:$P,2,FALSE)</f>
        <v>57.36</v>
      </c>
      <c r="M527" s="19"/>
      <c r="N527" s="19">
        <f t="shared" ref="N527:Q527" si="1118">E527*16</f>
        <v>0</v>
      </c>
      <c r="O527" s="19">
        <f t="shared" si="1118"/>
        <v>0</v>
      </c>
      <c r="P527" s="19">
        <f t="shared" si="1118"/>
        <v>16</v>
      </c>
      <c r="Q527" s="19">
        <f t="shared" si="1118"/>
        <v>0</v>
      </c>
      <c r="R527" s="19">
        <f>[1]房源明细!J704</f>
        <v>4.57</v>
      </c>
      <c r="S527" s="19">
        <f t="shared" ref="S527:V527" si="1119">IF($L527&gt;N527,N527,$L527)</f>
        <v>0</v>
      </c>
      <c r="T527" s="19">
        <f t="shared" si="1119"/>
        <v>0</v>
      </c>
      <c r="U527" s="19">
        <f t="shared" si="1119"/>
        <v>16</v>
      </c>
      <c r="V527" s="19">
        <f t="shared" si="1119"/>
        <v>0</v>
      </c>
      <c r="W527" s="19">
        <f>VLOOKUP($K527,[1]房源明细!$B:$P,10,FALSE)</f>
        <v>224</v>
      </c>
      <c r="X527" s="19">
        <f>IF(DATEDIF(I527,$X$2,"m")&gt;12,12,DATEDIF(I527,$X$2,"m"))</f>
        <v>12</v>
      </c>
      <c r="Y527" s="19">
        <f t="shared" si="1095"/>
        <v>2688</v>
      </c>
      <c r="Z527" s="35">
        <f t="shared" si="1096"/>
        <v>0</v>
      </c>
      <c r="AA527" s="35">
        <f t="shared" si="1097"/>
        <v>0</v>
      </c>
      <c r="AB527" s="36">
        <f t="shared" si="1098"/>
        <v>21.936</v>
      </c>
      <c r="AC527" s="35">
        <f t="shared" si="1099"/>
        <v>0</v>
      </c>
      <c r="AD527" s="35">
        <f t="shared" si="1100"/>
        <v>21.93</v>
      </c>
      <c r="AE527" s="19">
        <f t="shared" si="1101"/>
        <v>12</v>
      </c>
      <c r="AF527" s="37">
        <f t="shared" si="1056"/>
        <v>263</v>
      </c>
      <c r="AG527" s="19"/>
    </row>
    <row r="528" s="2" customFormat="1" ht="14.25" spans="1:33">
      <c r="A528" s="18">
        <v>700</v>
      </c>
      <c r="B528" s="19" t="str">
        <f>VLOOKUP($K528,[1]房源明细!$B:$P,5,FALSE)</f>
        <v>向守扬</v>
      </c>
      <c r="C528" s="19" t="s">
        <v>947</v>
      </c>
      <c r="D528" s="19">
        <f>VLOOKUP($K528,[1]房源明细!$B:$P,11,FALSE)</f>
        <v>4</v>
      </c>
      <c r="E528" s="19">
        <f>VLOOKUP($K528,[1]房源明细!$B:$P,12,FALSE)</f>
        <v>0</v>
      </c>
      <c r="F528" s="19">
        <f>VLOOKUP($K528,[1]房源明细!$B:$P,13,FALSE)</f>
        <v>0</v>
      </c>
      <c r="G528" s="19">
        <f>VLOOKUP($K528,[1]房源明细!$B:$P,14,FALSE)</f>
        <v>4</v>
      </c>
      <c r="H528" s="19">
        <f>VLOOKUP($K528,[1]房源明细!$B:$P,15,FALSE)</f>
        <v>0</v>
      </c>
      <c r="I528" s="28">
        <f>VLOOKUP($K528,[1]房源明细!$B:$P,3,FALSE)</f>
        <v>43452</v>
      </c>
      <c r="J528" s="19"/>
      <c r="K528" s="29" t="s">
        <v>948</v>
      </c>
      <c r="L528" s="19">
        <f>VLOOKUP($K528,[1]房源明细!$B:$P,2,FALSE)</f>
        <v>58.14</v>
      </c>
      <c r="M528" s="19"/>
      <c r="N528" s="19">
        <f t="shared" ref="N528:Q528" si="1120">E528*16</f>
        <v>0</v>
      </c>
      <c r="O528" s="19">
        <f t="shared" si="1120"/>
        <v>0</v>
      </c>
      <c r="P528" s="19">
        <f t="shared" si="1120"/>
        <v>64</v>
      </c>
      <c r="Q528" s="19">
        <f t="shared" si="1120"/>
        <v>0</v>
      </c>
      <c r="R528" s="19">
        <f>[1]房源明细!J705</f>
        <v>4.57</v>
      </c>
      <c r="S528" s="19">
        <f t="shared" ref="S528:V528" si="1121">IF($L528&gt;N528,N528,$L528)</f>
        <v>0</v>
      </c>
      <c r="T528" s="19">
        <f t="shared" si="1121"/>
        <v>0</v>
      </c>
      <c r="U528" s="19">
        <f t="shared" si="1121"/>
        <v>58.14</v>
      </c>
      <c r="V528" s="19">
        <f t="shared" si="1121"/>
        <v>0</v>
      </c>
      <c r="W528" s="19">
        <f>VLOOKUP($K528,[1]房源明细!$B:$P,10,FALSE)</f>
        <v>227</v>
      </c>
      <c r="X528" s="19">
        <f>IF(DATEDIF(I528,$X$2,"m")&gt;12,12,DATEDIF(I528,$X$2,"m"))</f>
        <v>12</v>
      </c>
      <c r="Y528" s="19">
        <f t="shared" si="1095"/>
        <v>2724</v>
      </c>
      <c r="Z528" s="35">
        <f t="shared" si="1096"/>
        <v>0</v>
      </c>
      <c r="AA528" s="35">
        <f t="shared" si="1097"/>
        <v>0</v>
      </c>
      <c r="AB528" s="36">
        <f t="shared" si="1098"/>
        <v>79.70994</v>
      </c>
      <c r="AC528" s="35">
        <f t="shared" si="1099"/>
        <v>0</v>
      </c>
      <c r="AD528" s="35">
        <f t="shared" si="1100"/>
        <v>79.7</v>
      </c>
      <c r="AE528" s="19">
        <f t="shared" si="1101"/>
        <v>12</v>
      </c>
      <c r="AF528" s="37">
        <f t="shared" si="1056"/>
        <v>956</v>
      </c>
      <c r="AG528" s="19"/>
    </row>
    <row r="529" s="2" customFormat="1" ht="41" customHeight="1" spans="1:33">
      <c r="A529" s="18">
        <v>702</v>
      </c>
      <c r="B529" s="19" t="str">
        <f>VLOOKUP($K529,[1]房源明细!$B:$P,5,FALSE)</f>
        <v>赵立奇</v>
      </c>
      <c r="C529" s="19" t="s">
        <v>886</v>
      </c>
      <c r="D529" s="19">
        <f>VLOOKUP($K529,[1]房源明细!$B:$P,11,FALSE)</f>
        <v>4</v>
      </c>
      <c r="E529" s="19">
        <f>VLOOKUP($K529,[1]房源明细!$B:$P,12,FALSE)</f>
        <v>0</v>
      </c>
      <c r="F529" s="19">
        <f>VLOOKUP($K529,[1]房源明细!$B:$P,13,FALSE)</f>
        <v>0</v>
      </c>
      <c r="G529" s="19">
        <f>VLOOKUP($K529,[1]房源明细!$B:$P,14,FALSE)</f>
        <v>4</v>
      </c>
      <c r="H529" s="19">
        <f>VLOOKUP($K529,[1]房源明细!$B:$P,15,FALSE)</f>
        <v>0</v>
      </c>
      <c r="I529" s="28">
        <f>VLOOKUP($K529,[1]房源明细!$B:$P,3,FALSE)</f>
        <v>43567</v>
      </c>
      <c r="J529" s="19"/>
      <c r="K529" s="29" t="s">
        <v>949</v>
      </c>
      <c r="L529" s="19">
        <f>VLOOKUP($K529,[1]房源明细!$B:$P,2,FALSE)</f>
        <v>57.39</v>
      </c>
      <c r="M529" s="19"/>
      <c r="N529" s="19">
        <f t="shared" ref="N529:Q529" si="1122">E529*16</f>
        <v>0</v>
      </c>
      <c r="O529" s="19">
        <f t="shared" si="1122"/>
        <v>0</v>
      </c>
      <c r="P529" s="19">
        <f t="shared" si="1122"/>
        <v>64</v>
      </c>
      <c r="Q529" s="19">
        <f t="shared" si="1122"/>
        <v>0</v>
      </c>
      <c r="R529" s="19">
        <f>[1]房源明细!J707</f>
        <v>4.57</v>
      </c>
      <c r="S529" s="19">
        <f t="shared" ref="S529:V529" si="1123">IF($L529&gt;N529,N529,$L529)</f>
        <v>0</v>
      </c>
      <c r="T529" s="19">
        <f t="shared" si="1123"/>
        <v>0</v>
      </c>
      <c r="U529" s="19">
        <f t="shared" si="1123"/>
        <v>57.39</v>
      </c>
      <c r="V529" s="19">
        <f t="shared" si="1123"/>
        <v>0</v>
      </c>
      <c r="W529" s="19">
        <f>VLOOKUP($K529,[1]房源明细!$B:$P,10,FALSE)</f>
        <v>224</v>
      </c>
      <c r="X529" s="19">
        <f>IF(DATEDIF(I529,$X$2,"m")&gt;12,12,DATEDIF(I529,$X$2,"m"))</f>
        <v>12</v>
      </c>
      <c r="Y529" s="19">
        <f t="shared" si="1095"/>
        <v>2688</v>
      </c>
      <c r="Z529" s="35">
        <f t="shared" si="1096"/>
        <v>0</v>
      </c>
      <c r="AA529" s="35">
        <f t="shared" si="1097"/>
        <v>0</v>
      </c>
      <c r="AB529" s="36">
        <f t="shared" si="1098"/>
        <v>78.68169</v>
      </c>
      <c r="AC529" s="35">
        <f t="shared" si="1099"/>
        <v>0</v>
      </c>
      <c r="AD529" s="35">
        <f t="shared" si="1100"/>
        <v>78.68</v>
      </c>
      <c r="AE529" s="19">
        <f t="shared" si="1101"/>
        <v>12</v>
      </c>
      <c r="AF529" s="37">
        <f t="shared" si="1056"/>
        <v>944</v>
      </c>
      <c r="AG529" s="19"/>
    </row>
    <row r="530" s="2" customFormat="1" ht="39" customHeight="1" spans="1:33">
      <c r="A530" s="18">
        <v>704</v>
      </c>
      <c r="B530" s="19" t="str">
        <f>VLOOKUP($K530,[1]房源明细!$B:$P,5,FALSE)</f>
        <v>朱建华</v>
      </c>
      <c r="C530" s="19" t="s">
        <v>950</v>
      </c>
      <c r="D530" s="19">
        <f>VLOOKUP($K530,[1]房源明细!$B:$P,11,FALSE)</f>
        <v>2</v>
      </c>
      <c r="E530" s="19">
        <f>VLOOKUP($K530,[1]房源明细!$B:$P,12,FALSE)</f>
        <v>0</v>
      </c>
      <c r="F530" s="19">
        <f>VLOOKUP($K530,[1]房源明细!$B:$P,13,FALSE)</f>
        <v>0</v>
      </c>
      <c r="G530" s="19">
        <f>VLOOKUP($K530,[1]房源明细!$B:$P,14,FALSE)</f>
        <v>2</v>
      </c>
      <c r="H530" s="19">
        <f>VLOOKUP($K530,[1]房源明细!$B:$P,15,FALSE)</f>
        <v>0</v>
      </c>
      <c r="I530" s="28">
        <f>VLOOKUP($K530,[1]房源明细!$B:$P,3,FALSE)</f>
        <v>43118</v>
      </c>
      <c r="J530" s="19"/>
      <c r="K530" s="29" t="s">
        <v>951</v>
      </c>
      <c r="L530" s="19">
        <f>VLOOKUP($K530,[1]房源明细!$B:$P,2,FALSE)</f>
        <v>58.14</v>
      </c>
      <c r="M530" s="19"/>
      <c r="N530" s="19">
        <f t="shared" ref="N530:Q530" si="1124">E530*16</f>
        <v>0</v>
      </c>
      <c r="O530" s="19">
        <f t="shared" si="1124"/>
        <v>0</v>
      </c>
      <c r="P530" s="19">
        <f t="shared" si="1124"/>
        <v>32</v>
      </c>
      <c r="Q530" s="19">
        <f t="shared" si="1124"/>
        <v>0</v>
      </c>
      <c r="R530" s="19">
        <f>[1]房源明细!J709</f>
        <v>4.57</v>
      </c>
      <c r="S530" s="19">
        <f t="shared" ref="S530:V530" si="1125">IF($L530&gt;N530,N530,$L530)</f>
        <v>0</v>
      </c>
      <c r="T530" s="19">
        <f t="shared" si="1125"/>
        <v>0</v>
      </c>
      <c r="U530" s="19">
        <f t="shared" si="1125"/>
        <v>32</v>
      </c>
      <c r="V530" s="19">
        <f t="shared" si="1125"/>
        <v>0</v>
      </c>
      <c r="W530" s="19">
        <f>VLOOKUP($K530,[1]房源明细!$B:$P,10,FALSE)</f>
        <v>227</v>
      </c>
      <c r="X530" s="19">
        <f>IF(DATEDIF(I530,$X$2,"m")&gt;12,12,DATEDIF(I530,$X$2,"m"))</f>
        <v>12</v>
      </c>
      <c r="Y530" s="19">
        <f t="shared" si="1095"/>
        <v>2724</v>
      </c>
      <c r="Z530" s="35">
        <f t="shared" si="1096"/>
        <v>0</v>
      </c>
      <c r="AA530" s="35">
        <f t="shared" si="1097"/>
        <v>0</v>
      </c>
      <c r="AB530" s="36">
        <f t="shared" si="1098"/>
        <v>43.872</v>
      </c>
      <c r="AC530" s="35">
        <f t="shared" si="1099"/>
        <v>0</v>
      </c>
      <c r="AD530" s="35">
        <f t="shared" si="1100"/>
        <v>43.87</v>
      </c>
      <c r="AE530" s="19">
        <f t="shared" si="1101"/>
        <v>12</v>
      </c>
      <c r="AF530" s="37">
        <f t="shared" si="1056"/>
        <v>526</v>
      </c>
      <c r="AG530" s="19"/>
    </row>
    <row r="531" s="2" customFormat="1" ht="39" customHeight="1" spans="1:33">
      <c r="A531" s="18">
        <v>705</v>
      </c>
      <c r="B531" s="19" t="str">
        <f>VLOOKUP($K531,[1]房源明细!$B:$P,5,FALSE)</f>
        <v>张吉华</v>
      </c>
      <c r="C531" s="19" t="s">
        <v>952</v>
      </c>
      <c r="D531" s="19">
        <f>VLOOKUP($K531,[1]房源明细!$B:$P,11,FALSE)</f>
        <v>4</v>
      </c>
      <c r="E531" s="19">
        <f>VLOOKUP($K531,[1]房源明细!$B:$P,12,FALSE)</f>
        <v>0</v>
      </c>
      <c r="F531" s="19">
        <f>VLOOKUP($K531,[1]房源明细!$B:$P,13,FALSE)</f>
        <v>0</v>
      </c>
      <c r="G531" s="19">
        <f>VLOOKUP($K531,[1]房源明细!$B:$P,14,FALSE)</f>
        <v>2</v>
      </c>
      <c r="H531" s="19">
        <f>VLOOKUP($K531,[1]房源明细!$B:$P,15,FALSE)</f>
        <v>0</v>
      </c>
      <c r="I531" s="28">
        <f>VLOOKUP($K531,[1]房源明细!$B:$P,3,FALSE)</f>
        <v>43038</v>
      </c>
      <c r="J531" s="19"/>
      <c r="K531" s="29" t="s">
        <v>953</v>
      </c>
      <c r="L531" s="19">
        <f>VLOOKUP($K531,[1]房源明细!$B:$P,2,FALSE)</f>
        <v>58.7</v>
      </c>
      <c r="M531" s="19"/>
      <c r="N531" s="19">
        <f t="shared" ref="N531:Q531" si="1126">E531*16</f>
        <v>0</v>
      </c>
      <c r="O531" s="19">
        <f t="shared" si="1126"/>
        <v>0</v>
      </c>
      <c r="P531" s="19">
        <f t="shared" si="1126"/>
        <v>32</v>
      </c>
      <c r="Q531" s="19">
        <f t="shared" si="1126"/>
        <v>0</v>
      </c>
      <c r="R531" s="19">
        <f>[1]房源明细!J710</f>
        <v>4.57</v>
      </c>
      <c r="S531" s="19">
        <f t="shared" ref="S531:V531" si="1127">IF($L531&gt;N531,N531,$L531)</f>
        <v>0</v>
      </c>
      <c r="T531" s="19">
        <f t="shared" si="1127"/>
        <v>0</v>
      </c>
      <c r="U531" s="19">
        <f t="shared" si="1127"/>
        <v>32</v>
      </c>
      <c r="V531" s="19">
        <f t="shared" si="1127"/>
        <v>0</v>
      </c>
      <c r="W531" s="19">
        <f>VLOOKUP($K531,[1]房源明细!$B:$P,10,FALSE)</f>
        <v>230</v>
      </c>
      <c r="X531" s="19">
        <f>IF(DATEDIF(I531,$X$2,"m")&gt;12,12,DATEDIF(I531,$X$2,"m"))</f>
        <v>12</v>
      </c>
      <c r="Y531" s="19">
        <f t="shared" si="1095"/>
        <v>2760</v>
      </c>
      <c r="Z531" s="35">
        <f t="shared" si="1096"/>
        <v>0</v>
      </c>
      <c r="AA531" s="35">
        <f t="shared" si="1097"/>
        <v>0</v>
      </c>
      <c r="AB531" s="36">
        <f t="shared" si="1098"/>
        <v>43.872</v>
      </c>
      <c r="AC531" s="35">
        <f t="shared" si="1099"/>
        <v>0</v>
      </c>
      <c r="AD531" s="35">
        <f t="shared" si="1100"/>
        <v>43.87</v>
      </c>
      <c r="AE531" s="19">
        <f t="shared" si="1101"/>
        <v>12</v>
      </c>
      <c r="AF531" s="37">
        <f t="shared" si="1056"/>
        <v>526</v>
      </c>
      <c r="AG531" s="19"/>
    </row>
    <row r="532" s="2" customFormat="1" ht="14.25" spans="1:33">
      <c r="A532" s="18">
        <v>707</v>
      </c>
      <c r="B532" s="19" t="str">
        <f>VLOOKUP($K532,[1]房源明细!$B:$P,5,FALSE)</f>
        <v>李洪</v>
      </c>
      <c r="C532" s="19" t="s">
        <v>954</v>
      </c>
      <c r="D532" s="19">
        <f>VLOOKUP($K532,[1]房源明细!$B:$P,11,FALSE)</f>
        <v>1</v>
      </c>
      <c r="E532" s="19">
        <f>VLOOKUP($K532,[1]房源明细!$B:$P,12,FALSE)</f>
        <v>0</v>
      </c>
      <c r="F532" s="19">
        <f>VLOOKUP($K532,[1]房源明细!$B:$P,13,FALSE)</f>
        <v>0</v>
      </c>
      <c r="G532" s="19">
        <f>VLOOKUP($K532,[1]房源明细!$B:$P,14,FALSE)</f>
        <v>1</v>
      </c>
      <c r="H532" s="19">
        <f>VLOOKUP($K532,[1]房源明细!$B:$P,15,FALSE)</f>
        <v>0</v>
      </c>
      <c r="I532" s="28">
        <f>VLOOKUP($K532,[1]房源明细!$B:$P,3,FALSE)</f>
        <v>43452</v>
      </c>
      <c r="J532" s="19"/>
      <c r="K532" s="29" t="s">
        <v>955</v>
      </c>
      <c r="L532" s="19">
        <f>VLOOKUP($K532,[1]房源明细!$B:$P,2,FALSE)</f>
        <v>57.36</v>
      </c>
      <c r="M532" s="19"/>
      <c r="N532" s="19">
        <f t="shared" ref="N532:Q532" si="1128">E532*16</f>
        <v>0</v>
      </c>
      <c r="O532" s="19">
        <f t="shared" si="1128"/>
        <v>0</v>
      </c>
      <c r="P532" s="19">
        <f t="shared" si="1128"/>
        <v>16</v>
      </c>
      <c r="Q532" s="19">
        <f t="shared" si="1128"/>
        <v>0</v>
      </c>
      <c r="R532" s="19">
        <f>[1]房源明细!J712</f>
        <v>4.57</v>
      </c>
      <c r="S532" s="19">
        <f t="shared" ref="S532:V532" si="1129">IF($L532&gt;N532,N532,$L532)</f>
        <v>0</v>
      </c>
      <c r="T532" s="19">
        <f t="shared" si="1129"/>
        <v>0</v>
      </c>
      <c r="U532" s="19">
        <f t="shared" si="1129"/>
        <v>16</v>
      </c>
      <c r="V532" s="19">
        <f t="shared" si="1129"/>
        <v>0</v>
      </c>
      <c r="W532" s="19">
        <f>VLOOKUP($K532,[1]房源明细!$B:$P,10,FALSE)</f>
        <v>224</v>
      </c>
      <c r="X532" s="19">
        <f>IF(DATEDIF(I532,$X$2,"m")&gt;12,12,DATEDIF(I532,$X$2,"m"))</f>
        <v>12</v>
      </c>
      <c r="Y532" s="19">
        <f t="shared" si="1095"/>
        <v>2688</v>
      </c>
      <c r="Z532" s="35">
        <f t="shared" si="1096"/>
        <v>0</v>
      </c>
      <c r="AA532" s="35">
        <f t="shared" si="1097"/>
        <v>0</v>
      </c>
      <c r="AB532" s="36">
        <f t="shared" si="1098"/>
        <v>21.936</v>
      </c>
      <c r="AC532" s="35">
        <f t="shared" si="1099"/>
        <v>0</v>
      </c>
      <c r="AD532" s="35">
        <f t="shared" si="1100"/>
        <v>21.93</v>
      </c>
      <c r="AE532" s="19">
        <f t="shared" si="1101"/>
        <v>12</v>
      </c>
      <c r="AF532" s="37">
        <f t="shared" si="1056"/>
        <v>263</v>
      </c>
      <c r="AG532" s="19"/>
    </row>
    <row r="533" s="2" customFormat="1" ht="14.25" spans="1:33">
      <c r="A533" s="18">
        <v>708</v>
      </c>
      <c r="B533" s="19" t="str">
        <f>VLOOKUP($K533,[1]房源明细!$B:$P,5,FALSE)</f>
        <v>胡亚利</v>
      </c>
      <c r="C533" s="19" t="s">
        <v>864</v>
      </c>
      <c r="D533" s="19">
        <f>VLOOKUP($K533,[1]房源明细!$B:$P,11,FALSE)</f>
        <v>1</v>
      </c>
      <c r="E533" s="19">
        <f>VLOOKUP($K533,[1]房源明细!$B:$P,12,FALSE)</f>
        <v>0</v>
      </c>
      <c r="F533" s="19">
        <f>VLOOKUP($K533,[1]房源明细!$B:$P,13,FALSE)</f>
        <v>0</v>
      </c>
      <c r="G533" s="19">
        <f>VLOOKUP($K533,[1]房源明细!$B:$P,14,FALSE)</f>
        <v>1</v>
      </c>
      <c r="H533" s="19">
        <f>VLOOKUP($K533,[1]房源明细!$B:$P,15,FALSE)</f>
        <v>0</v>
      </c>
      <c r="I533" s="28">
        <f>VLOOKUP($K533,[1]房源明细!$B:$P,3,FALSE)</f>
        <v>43452</v>
      </c>
      <c r="J533" s="19"/>
      <c r="K533" s="29" t="s">
        <v>956</v>
      </c>
      <c r="L533" s="19">
        <f>VLOOKUP($K533,[1]房源明细!$B:$P,2,FALSE)</f>
        <v>58.14</v>
      </c>
      <c r="M533" s="19"/>
      <c r="N533" s="19">
        <f t="shared" ref="N533:Q533" si="1130">E533*16</f>
        <v>0</v>
      </c>
      <c r="O533" s="19">
        <f t="shared" si="1130"/>
        <v>0</v>
      </c>
      <c r="P533" s="19">
        <f t="shared" si="1130"/>
        <v>16</v>
      </c>
      <c r="Q533" s="19">
        <f t="shared" si="1130"/>
        <v>0</v>
      </c>
      <c r="R533" s="19">
        <f>[1]房源明细!J713</f>
        <v>4.57</v>
      </c>
      <c r="S533" s="19">
        <f t="shared" ref="S533:V533" si="1131">IF($L533&gt;N533,N533,$L533)</f>
        <v>0</v>
      </c>
      <c r="T533" s="19">
        <f t="shared" si="1131"/>
        <v>0</v>
      </c>
      <c r="U533" s="19">
        <f t="shared" si="1131"/>
        <v>16</v>
      </c>
      <c r="V533" s="19">
        <f t="shared" si="1131"/>
        <v>0</v>
      </c>
      <c r="W533" s="19">
        <f>VLOOKUP($K533,[1]房源明细!$B:$P,10,FALSE)</f>
        <v>227</v>
      </c>
      <c r="X533" s="19">
        <f>IF(DATEDIF(I533,$X$2,"m")&gt;12,12,DATEDIF(I533,$X$2,"m"))</f>
        <v>12</v>
      </c>
      <c r="Y533" s="19">
        <f t="shared" si="1095"/>
        <v>2724</v>
      </c>
      <c r="Z533" s="35">
        <f t="shared" si="1096"/>
        <v>0</v>
      </c>
      <c r="AA533" s="35">
        <f t="shared" si="1097"/>
        <v>0</v>
      </c>
      <c r="AB533" s="36">
        <f t="shared" si="1098"/>
        <v>21.936</v>
      </c>
      <c r="AC533" s="35">
        <f t="shared" si="1099"/>
        <v>0</v>
      </c>
      <c r="AD533" s="35">
        <f t="shared" si="1100"/>
        <v>21.93</v>
      </c>
      <c r="AE533" s="19">
        <f t="shared" si="1101"/>
        <v>12</v>
      </c>
      <c r="AF533" s="37">
        <f t="shared" si="1056"/>
        <v>263</v>
      </c>
      <c r="AG533" s="19"/>
    </row>
    <row r="534" s="2" customFormat="1" ht="14.25" spans="1:32">
      <c r="A534" s="18">
        <v>709</v>
      </c>
      <c r="B534" s="19" t="str">
        <f>VLOOKUP($K534,[1]房源明细!$B:$P,5,FALSE)</f>
        <v>汪红明</v>
      </c>
      <c r="C534" s="19" t="s">
        <v>957</v>
      </c>
      <c r="D534" s="19">
        <f>VLOOKUP($K534,[1]房源明细!$B:$P,11,FALSE)</f>
        <v>3</v>
      </c>
      <c r="E534" s="19">
        <f>VLOOKUP($K534,[1]房源明细!$B:$P,12,FALSE)</f>
        <v>0</v>
      </c>
      <c r="F534" s="19">
        <f>VLOOKUP($K534,[1]房源明细!$B:$P,13,FALSE)</f>
        <v>0</v>
      </c>
      <c r="G534" s="19">
        <f>VLOOKUP($K534,[1]房源明细!$B:$P,14,FALSE)</f>
        <v>3</v>
      </c>
      <c r="H534" s="19">
        <f>VLOOKUP($K534,[1]房源明细!$B:$P,15,FALSE)</f>
        <v>0</v>
      </c>
      <c r="I534" s="28">
        <f>VLOOKUP($K534,[1]房源明细!$B:$P,3,FALSE)</f>
        <v>43452</v>
      </c>
      <c r="J534" s="19"/>
      <c r="K534" s="29" t="s">
        <v>958</v>
      </c>
      <c r="L534" s="19">
        <f>VLOOKUP($K534,[1]房源明细!$B:$P,2,FALSE)</f>
        <v>58.7</v>
      </c>
      <c r="M534" s="19"/>
      <c r="N534" s="19">
        <f t="shared" ref="N534:Q534" si="1132">E534*16</f>
        <v>0</v>
      </c>
      <c r="O534" s="19">
        <f t="shared" si="1132"/>
        <v>0</v>
      </c>
      <c r="P534" s="19">
        <f t="shared" si="1132"/>
        <v>48</v>
      </c>
      <c r="Q534" s="19">
        <f t="shared" si="1132"/>
        <v>0</v>
      </c>
      <c r="R534" s="19">
        <f>[1]房源明细!J714</f>
        <v>4.57</v>
      </c>
      <c r="S534" s="19">
        <f t="shared" ref="S534:V534" si="1133">IF($L534&gt;N534,N534,$L534)</f>
        <v>0</v>
      </c>
      <c r="T534" s="19">
        <f t="shared" si="1133"/>
        <v>0</v>
      </c>
      <c r="U534" s="19">
        <f t="shared" si="1133"/>
        <v>48</v>
      </c>
      <c r="V534" s="19">
        <f t="shared" si="1133"/>
        <v>0</v>
      </c>
      <c r="W534" s="19">
        <f>VLOOKUP($K534,[1]房源明细!$B:$P,10,FALSE)</f>
        <v>230</v>
      </c>
      <c r="X534" s="19">
        <f>IF(DATEDIF(I534,$X$2,"m")&gt;12,12,DATEDIF(I534,$X$2,"m"))</f>
        <v>12</v>
      </c>
      <c r="Y534" s="19">
        <f t="shared" si="1095"/>
        <v>2760</v>
      </c>
      <c r="Z534" s="35">
        <f t="shared" si="1096"/>
        <v>0</v>
      </c>
      <c r="AA534" s="35">
        <f t="shared" si="1097"/>
        <v>0</v>
      </c>
      <c r="AB534" s="36">
        <f t="shared" si="1098"/>
        <v>65.808</v>
      </c>
      <c r="AC534" s="35">
        <f t="shared" si="1099"/>
        <v>0</v>
      </c>
      <c r="AD534" s="35">
        <f t="shared" si="1100"/>
        <v>65.8</v>
      </c>
      <c r="AE534" s="19">
        <f t="shared" si="1101"/>
        <v>12</v>
      </c>
      <c r="AF534" s="37">
        <f t="shared" si="1056"/>
        <v>789</v>
      </c>
    </row>
    <row r="535" s="2" customFormat="1" ht="14.25" spans="1:32">
      <c r="A535" s="18">
        <v>711</v>
      </c>
      <c r="B535" s="19" t="str">
        <f>VLOOKUP($K535,[1]房源明细!$B:$P,5,FALSE)</f>
        <v>董秋梅</v>
      </c>
      <c r="C535" s="19" t="s">
        <v>959</v>
      </c>
      <c r="D535" s="19">
        <f>VLOOKUP($K535,[1]房源明细!$B:$P,11,FALSE)</f>
        <v>4</v>
      </c>
      <c r="E535" s="19">
        <f>VLOOKUP($K535,[1]房源明细!$B:$P,12,FALSE)</f>
        <v>0</v>
      </c>
      <c r="F535" s="19">
        <f>VLOOKUP($K535,[1]房源明细!$B:$P,13,FALSE)</f>
        <v>0</v>
      </c>
      <c r="G535" s="19">
        <f>VLOOKUP($K535,[1]房源明细!$B:$P,14,FALSE)</f>
        <v>4</v>
      </c>
      <c r="H535" s="19">
        <f>VLOOKUP($K535,[1]房源明细!$B:$P,15,FALSE)</f>
        <v>0</v>
      </c>
      <c r="I535" s="28">
        <f>VLOOKUP($K535,[1]房源明细!$B:$P,3,FALSE)</f>
        <v>43122</v>
      </c>
      <c r="J535" s="19"/>
      <c r="K535" s="29" t="s">
        <v>960</v>
      </c>
      <c r="L535" s="19">
        <f>VLOOKUP($K535,[1]房源明细!$B:$P,2,FALSE)</f>
        <v>57.36</v>
      </c>
      <c r="M535" s="19"/>
      <c r="N535" s="19">
        <f t="shared" ref="N535:Q535" si="1134">E535*16</f>
        <v>0</v>
      </c>
      <c r="O535" s="19">
        <f t="shared" si="1134"/>
        <v>0</v>
      </c>
      <c r="P535" s="19">
        <f t="shared" si="1134"/>
        <v>64</v>
      </c>
      <c r="Q535" s="19">
        <f t="shared" si="1134"/>
        <v>0</v>
      </c>
      <c r="R535" s="19">
        <f>[1]房源明细!J716</f>
        <v>4.57</v>
      </c>
      <c r="S535" s="19">
        <f t="shared" ref="S535:V535" si="1135">IF($L535&gt;N535,N535,$L535)</f>
        <v>0</v>
      </c>
      <c r="T535" s="19">
        <f t="shared" si="1135"/>
        <v>0</v>
      </c>
      <c r="U535" s="19">
        <f t="shared" si="1135"/>
        <v>57.36</v>
      </c>
      <c r="V535" s="19">
        <f t="shared" si="1135"/>
        <v>0</v>
      </c>
      <c r="W535" s="19">
        <f>VLOOKUP($K535,[1]房源明细!$B:$P,10,FALSE)</f>
        <v>224</v>
      </c>
      <c r="X535" s="19">
        <f>IF(DATEDIF(I535,$X$2,"m")&gt;12,12,DATEDIF(I535,$X$2,"m"))</f>
        <v>12</v>
      </c>
      <c r="Y535" s="19">
        <f t="shared" si="1095"/>
        <v>2688</v>
      </c>
      <c r="Z535" s="35">
        <f t="shared" si="1096"/>
        <v>0</v>
      </c>
      <c r="AA535" s="35">
        <f t="shared" si="1097"/>
        <v>0</v>
      </c>
      <c r="AB535" s="36">
        <f t="shared" si="1098"/>
        <v>78.64056</v>
      </c>
      <c r="AC535" s="35">
        <f t="shared" si="1099"/>
        <v>0</v>
      </c>
      <c r="AD535" s="35">
        <f t="shared" si="1100"/>
        <v>78.64</v>
      </c>
      <c r="AE535" s="19">
        <f t="shared" si="1101"/>
        <v>12</v>
      </c>
      <c r="AF535" s="37">
        <f t="shared" si="1056"/>
        <v>943</v>
      </c>
    </row>
    <row r="536" s="2" customFormat="1" ht="14.25" spans="1:32">
      <c r="A536" s="18">
        <v>712</v>
      </c>
      <c r="B536" s="19" t="str">
        <f>VLOOKUP($K536,[1]房源明细!$B:$P,5,FALSE)</f>
        <v>陈世圣</v>
      </c>
      <c r="C536" s="19" t="s">
        <v>961</v>
      </c>
      <c r="D536" s="19">
        <f>VLOOKUP($K536,[1]房源明细!$B:$P,11,FALSE)</f>
        <v>4</v>
      </c>
      <c r="E536" s="19">
        <f>VLOOKUP($K536,[1]房源明细!$B:$P,12,FALSE)</f>
        <v>0</v>
      </c>
      <c r="F536" s="19">
        <f>VLOOKUP($K536,[1]房源明细!$B:$P,13,FALSE)</f>
        <v>0</v>
      </c>
      <c r="G536" s="19">
        <f>VLOOKUP($K536,[1]房源明细!$B:$P,14,FALSE)</f>
        <v>4</v>
      </c>
      <c r="H536" s="19">
        <f>VLOOKUP($K536,[1]房源明细!$B:$P,15,FALSE)</f>
        <v>0</v>
      </c>
      <c r="I536" s="28">
        <f>VLOOKUP($K536,[1]房源明细!$B:$P,3,FALSE)</f>
        <v>43567</v>
      </c>
      <c r="J536" s="19"/>
      <c r="K536" s="29" t="s">
        <v>962</v>
      </c>
      <c r="L536" s="19">
        <f>VLOOKUP($K536,[1]房源明细!$B:$P,2,FALSE)</f>
        <v>58.14</v>
      </c>
      <c r="M536" s="19"/>
      <c r="N536" s="19">
        <f t="shared" ref="N536:Q536" si="1136">E536*16</f>
        <v>0</v>
      </c>
      <c r="O536" s="19">
        <f t="shared" si="1136"/>
        <v>0</v>
      </c>
      <c r="P536" s="19">
        <f t="shared" si="1136"/>
        <v>64</v>
      </c>
      <c r="Q536" s="19">
        <f t="shared" si="1136"/>
        <v>0</v>
      </c>
      <c r="R536" s="19">
        <f>[1]房源明细!J717</f>
        <v>4.57</v>
      </c>
      <c r="S536" s="19">
        <f t="shared" ref="S536:V536" si="1137">IF($L536&gt;N536,N536,$L536)</f>
        <v>0</v>
      </c>
      <c r="T536" s="19">
        <f t="shared" si="1137"/>
        <v>0</v>
      </c>
      <c r="U536" s="19">
        <f t="shared" si="1137"/>
        <v>58.14</v>
      </c>
      <c r="V536" s="19">
        <f t="shared" si="1137"/>
        <v>0</v>
      </c>
      <c r="W536" s="19">
        <f>VLOOKUP($K536,[1]房源明细!$B:$P,10,FALSE)</f>
        <v>227</v>
      </c>
      <c r="X536" s="19">
        <f>IF(DATEDIF(I536,$X$2,"m")&gt;12,12,DATEDIF(I536,$X$2,"m"))</f>
        <v>12</v>
      </c>
      <c r="Y536" s="19">
        <f t="shared" si="1095"/>
        <v>2724</v>
      </c>
      <c r="Z536" s="35">
        <f t="shared" si="1096"/>
        <v>0</v>
      </c>
      <c r="AA536" s="35">
        <f t="shared" si="1097"/>
        <v>0</v>
      </c>
      <c r="AB536" s="36">
        <f t="shared" si="1098"/>
        <v>79.70994</v>
      </c>
      <c r="AC536" s="35">
        <f t="shared" si="1099"/>
        <v>0</v>
      </c>
      <c r="AD536" s="35">
        <f t="shared" si="1100"/>
        <v>79.7</v>
      </c>
      <c r="AE536" s="19">
        <f t="shared" si="1101"/>
        <v>12</v>
      </c>
      <c r="AF536" s="37">
        <f t="shared" si="1056"/>
        <v>956</v>
      </c>
    </row>
    <row r="537" s="2" customFormat="1" ht="14.25" spans="1:32">
      <c r="A537" s="18">
        <v>713</v>
      </c>
      <c r="B537" s="19" t="str">
        <f>VLOOKUP($K537,[1]房源明细!$B:$P,5,FALSE)</f>
        <v>黄玉梅</v>
      </c>
      <c r="C537" s="19" t="s">
        <v>963</v>
      </c>
      <c r="D537" s="19">
        <f>VLOOKUP($K537,[1]房源明细!$B:$P,11,FALSE)</f>
        <v>2</v>
      </c>
      <c r="E537" s="19">
        <f>VLOOKUP($K537,[1]房源明细!$B:$P,12,FALSE)</f>
        <v>0</v>
      </c>
      <c r="F537" s="19">
        <f>VLOOKUP($K537,[1]房源明细!$B:$P,13,FALSE)</f>
        <v>0</v>
      </c>
      <c r="G537" s="19">
        <f>VLOOKUP($K537,[1]房源明细!$B:$P,14,FALSE)</f>
        <v>2</v>
      </c>
      <c r="H537" s="19">
        <f>VLOOKUP($K537,[1]房源明细!$B:$P,15,FALSE)</f>
        <v>0</v>
      </c>
      <c r="I537" s="28">
        <f>VLOOKUP($K537,[1]房源明细!$B:$P,3,FALSE)</f>
        <v>43452</v>
      </c>
      <c r="J537" s="19"/>
      <c r="K537" s="29" t="s">
        <v>964</v>
      </c>
      <c r="L537" s="19">
        <f>VLOOKUP($K537,[1]房源明细!$B:$P,2,FALSE)</f>
        <v>58.7</v>
      </c>
      <c r="M537" s="19"/>
      <c r="N537" s="19">
        <f t="shared" ref="N537:Q537" si="1138">E537*16</f>
        <v>0</v>
      </c>
      <c r="O537" s="19">
        <f t="shared" si="1138"/>
        <v>0</v>
      </c>
      <c r="P537" s="19">
        <f t="shared" si="1138"/>
        <v>32</v>
      </c>
      <c r="Q537" s="19">
        <f t="shared" si="1138"/>
        <v>0</v>
      </c>
      <c r="R537" s="19">
        <f>[1]房源明细!J718</f>
        <v>4.57</v>
      </c>
      <c r="S537" s="19">
        <f t="shared" ref="S537:V537" si="1139">IF($L537&gt;N537,N537,$L537)</f>
        <v>0</v>
      </c>
      <c r="T537" s="19">
        <f t="shared" si="1139"/>
        <v>0</v>
      </c>
      <c r="U537" s="19">
        <f t="shared" si="1139"/>
        <v>32</v>
      </c>
      <c r="V537" s="19">
        <f t="shared" si="1139"/>
        <v>0</v>
      </c>
      <c r="W537" s="19">
        <f>VLOOKUP($K537,[1]房源明细!$B:$P,10,FALSE)</f>
        <v>230</v>
      </c>
      <c r="X537" s="19">
        <f>IF(DATEDIF(I537,$X$2,"m")&gt;12,12,DATEDIF(I537,$X$2,"m"))</f>
        <v>12</v>
      </c>
      <c r="Y537" s="19">
        <f t="shared" si="1095"/>
        <v>2760</v>
      </c>
      <c r="Z537" s="35">
        <f t="shared" si="1096"/>
        <v>0</v>
      </c>
      <c r="AA537" s="35">
        <f t="shared" si="1097"/>
        <v>0</v>
      </c>
      <c r="AB537" s="36">
        <f t="shared" si="1098"/>
        <v>43.872</v>
      </c>
      <c r="AC537" s="35">
        <f t="shared" si="1099"/>
        <v>0</v>
      </c>
      <c r="AD537" s="35">
        <f t="shared" si="1100"/>
        <v>43.87</v>
      </c>
      <c r="AE537" s="19">
        <f t="shared" si="1101"/>
        <v>12</v>
      </c>
      <c r="AF537" s="37">
        <f t="shared" si="1056"/>
        <v>526</v>
      </c>
    </row>
    <row r="538" s="2" customFormat="1" ht="14.25" spans="1:32">
      <c r="A538" s="18">
        <v>714</v>
      </c>
      <c r="B538" s="19" t="str">
        <f>VLOOKUP($K538,[1]房源明细!$B:$P,5,FALSE)</f>
        <v>傅蔚</v>
      </c>
      <c r="C538" s="19" t="s">
        <v>965</v>
      </c>
      <c r="D538" s="19">
        <f>VLOOKUP($K538,[1]房源明细!$B:$P,11,FALSE)</f>
        <v>3</v>
      </c>
      <c r="E538" s="19">
        <f>VLOOKUP($K538,[1]房源明细!$B:$P,12,FALSE)</f>
        <v>0</v>
      </c>
      <c r="F538" s="19">
        <f>VLOOKUP($K538,[1]房源明细!$B:$P,13,FALSE)</f>
        <v>0</v>
      </c>
      <c r="G538" s="19">
        <f>VLOOKUP($K538,[1]房源明细!$B:$P,14,FALSE)</f>
        <v>3</v>
      </c>
      <c r="H538" s="19">
        <f>VLOOKUP($K538,[1]房源明细!$B:$P,15,FALSE)</f>
        <v>0</v>
      </c>
      <c r="I538" s="28">
        <f>VLOOKUP($K538,[1]房源明细!$B:$P,3,FALSE)</f>
        <v>43122</v>
      </c>
      <c r="J538" s="19"/>
      <c r="K538" s="29" t="s">
        <v>966</v>
      </c>
      <c r="L538" s="19">
        <f>VLOOKUP($K538,[1]房源明细!$B:$P,2,FALSE)</f>
        <v>57.39</v>
      </c>
      <c r="M538" s="19"/>
      <c r="N538" s="19">
        <f t="shared" ref="N538:Q538" si="1140">E538*16</f>
        <v>0</v>
      </c>
      <c r="O538" s="19">
        <f t="shared" si="1140"/>
        <v>0</v>
      </c>
      <c r="P538" s="19">
        <f t="shared" si="1140"/>
        <v>48</v>
      </c>
      <c r="Q538" s="19">
        <f t="shared" si="1140"/>
        <v>0</v>
      </c>
      <c r="R538" s="19">
        <f>[1]房源明细!J719</f>
        <v>4.57</v>
      </c>
      <c r="S538" s="19">
        <f t="shared" ref="S538:V538" si="1141">IF($L538&gt;N538,N538,$L538)</f>
        <v>0</v>
      </c>
      <c r="T538" s="19">
        <f t="shared" si="1141"/>
        <v>0</v>
      </c>
      <c r="U538" s="19">
        <f t="shared" si="1141"/>
        <v>48</v>
      </c>
      <c r="V538" s="19">
        <f t="shared" si="1141"/>
        <v>0</v>
      </c>
      <c r="W538" s="19">
        <f>VLOOKUP($K538,[1]房源明细!$B:$P,10,FALSE)</f>
        <v>224</v>
      </c>
      <c r="X538" s="19">
        <f>IF(DATEDIF(I538,$X$2,"m")&gt;12,12,DATEDIF(I538,$X$2,"m"))</f>
        <v>12</v>
      </c>
      <c r="Y538" s="19">
        <f t="shared" si="1095"/>
        <v>2688</v>
      </c>
      <c r="Z538" s="35">
        <f t="shared" si="1096"/>
        <v>0</v>
      </c>
      <c r="AA538" s="35">
        <f t="shared" si="1097"/>
        <v>0</v>
      </c>
      <c r="AB538" s="36">
        <f t="shared" si="1098"/>
        <v>65.808</v>
      </c>
      <c r="AC538" s="35">
        <f t="shared" si="1099"/>
        <v>0</v>
      </c>
      <c r="AD538" s="35">
        <f t="shared" si="1100"/>
        <v>65.8</v>
      </c>
      <c r="AE538" s="19">
        <f t="shared" si="1101"/>
        <v>12</v>
      </c>
      <c r="AF538" s="37">
        <f t="shared" si="1056"/>
        <v>789</v>
      </c>
    </row>
    <row r="539" s="2" customFormat="1" ht="36" customHeight="1" spans="1:32">
      <c r="A539" s="18">
        <v>715</v>
      </c>
      <c r="B539" s="19" t="str">
        <f>VLOOKUP($K539,[1]房源明细!$B:$P,5,FALSE)</f>
        <v>叶丹</v>
      </c>
      <c r="C539" s="19" t="s">
        <v>967</v>
      </c>
      <c r="D539" s="19">
        <f>VLOOKUP($K539,[1]房源明细!$B:$P,11,FALSE)</f>
        <v>3</v>
      </c>
      <c r="E539" s="19">
        <f>VLOOKUP($K539,[1]房源明细!$B:$P,12,FALSE)</f>
        <v>0</v>
      </c>
      <c r="F539" s="19">
        <f>VLOOKUP($K539,[1]房源明细!$B:$P,13,FALSE)</f>
        <v>0</v>
      </c>
      <c r="G539" s="19">
        <f>VLOOKUP($K539,[1]房源明细!$B:$P,14,FALSE)</f>
        <v>3</v>
      </c>
      <c r="H539" s="19">
        <f>VLOOKUP($K539,[1]房源明细!$B:$P,15,FALSE)</f>
        <v>0</v>
      </c>
      <c r="I539" s="28">
        <f>VLOOKUP($K539,[1]房源明细!$B:$P,3,FALSE)</f>
        <v>43122</v>
      </c>
      <c r="J539" s="19"/>
      <c r="K539" s="29" t="s">
        <v>968</v>
      </c>
      <c r="L539" s="19">
        <f>VLOOKUP($K539,[1]房源明细!$B:$P,2,FALSE)</f>
        <v>57.36</v>
      </c>
      <c r="M539" s="19"/>
      <c r="N539" s="19">
        <f t="shared" ref="N539:Q539" si="1142">E539*16</f>
        <v>0</v>
      </c>
      <c r="O539" s="19">
        <f t="shared" si="1142"/>
        <v>0</v>
      </c>
      <c r="P539" s="19">
        <f t="shared" si="1142"/>
        <v>48</v>
      </c>
      <c r="Q539" s="19">
        <f t="shared" si="1142"/>
        <v>0</v>
      </c>
      <c r="R539" s="19">
        <f>[1]房源明细!J720</f>
        <v>4.57</v>
      </c>
      <c r="S539" s="19">
        <f t="shared" ref="S539:V539" si="1143">IF($L539&gt;N539,N539,$L539)</f>
        <v>0</v>
      </c>
      <c r="T539" s="19">
        <f t="shared" si="1143"/>
        <v>0</v>
      </c>
      <c r="U539" s="19">
        <f t="shared" si="1143"/>
        <v>48</v>
      </c>
      <c r="V539" s="19">
        <f t="shared" si="1143"/>
        <v>0</v>
      </c>
      <c r="W539" s="19">
        <f>VLOOKUP($K539,[1]房源明细!$B:$P,10,FALSE)</f>
        <v>224</v>
      </c>
      <c r="X539" s="19">
        <f>IF(DATEDIF(I539,$X$2,"m")&gt;12,12,DATEDIF(I539,$X$2,"m"))</f>
        <v>12</v>
      </c>
      <c r="Y539" s="19">
        <f t="shared" si="1095"/>
        <v>2688</v>
      </c>
      <c r="Z539" s="35">
        <f t="shared" si="1096"/>
        <v>0</v>
      </c>
      <c r="AA539" s="35">
        <f t="shared" si="1097"/>
        <v>0</v>
      </c>
      <c r="AB539" s="36">
        <f t="shared" si="1098"/>
        <v>65.808</v>
      </c>
      <c r="AC539" s="35">
        <f t="shared" si="1099"/>
        <v>0</v>
      </c>
      <c r="AD539" s="35">
        <f t="shared" si="1100"/>
        <v>65.8</v>
      </c>
      <c r="AE539" s="19">
        <f t="shared" si="1101"/>
        <v>12</v>
      </c>
      <c r="AF539" s="37">
        <f t="shared" si="1056"/>
        <v>789</v>
      </c>
    </row>
    <row r="540" s="2" customFormat="1" ht="14.25" spans="1:32">
      <c r="A540" s="18">
        <v>717</v>
      </c>
      <c r="B540" s="19" t="str">
        <f>VLOOKUP($K540,[1]房源明细!$B:$P,5,FALSE)</f>
        <v>胡秋华</v>
      </c>
      <c r="C540" s="19" t="s">
        <v>207</v>
      </c>
      <c r="D540" s="19">
        <f>VLOOKUP($K540,[1]房源明细!$B:$P,11,FALSE)</f>
        <v>3</v>
      </c>
      <c r="E540" s="19">
        <f>VLOOKUP($K540,[1]房源明细!$B:$P,12,FALSE)</f>
        <v>3</v>
      </c>
      <c r="F540" s="19">
        <f>VLOOKUP($K540,[1]房源明细!$B:$P,13,FALSE)</f>
        <v>0</v>
      </c>
      <c r="G540" s="19">
        <f>VLOOKUP($K540,[1]房源明细!$B:$P,14,FALSE)</f>
        <v>0</v>
      </c>
      <c r="H540" s="19">
        <f>VLOOKUP($K540,[1]房源明细!$B:$P,15,FALSE)</f>
        <v>0</v>
      </c>
      <c r="I540" s="28">
        <f>VLOOKUP($K540,[1]房源明细!$B:$P,3,FALSE)</f>
        <v>43035</v>
      </c>
      <c r="J540" s="19"/>
      <c r="K540" s="29" t="s">
        <v>969</v>
      </c>
      <c r="L540" s="19">
        <f>VLOOKUP($K540,[1]房源明细!$B:$P,2,FALSE)</f>
        <v>58.7</v>
      </c>
      <c r="M540" s="19"/>
      <c r="N540" s="19">
        <f t="shared" ref="N540:Q540" si="1144">E540*16</f>
        <v>48</v>
      </c>
      <c r="O540" s="19">
        <f t="shared" si="1144"/>
        <v>0</v>
      </c>
      <c r="P540" s="19">
        <f t="shared" si="1144"/>
        <v>0</v>
      </c>
      <c r="Q540" s="19">
        <f t="shared" si="1144"/>
        <v>0</v>
      </c>
      <c r="R540" s="19">
        <f>[1]房源明细!J722</f>
        <v>4.57</v>
      </c>
      <c r="S540" s="19">
        <f t="shared" ref="S540:V540" si="1145">IF($L540&gt;N540,N540,$L540)</f>
        <v>48</v>
      </c>
      <c r="T540" s="19">
        <f t="shared" si="1145"/>
        <v>0</v>
      </c>
      <c r="U540" s="19">
        <f t="shared" si="1145"/>
        <v>0</v>
      </c>
      <c r="V540" s="19">
        <f t="shared" si="1145"/>
        <v>0</v>
      </c>
      <c r="W540" s="19">
        <f>VLOOKUP($K540,[1]房源明细!$B:$P,10,FALSE)</f>
        <v>230</v>
      </c>
      <c r="X540" s="19">
        <f>IF(DATEDIF(I540,$X$2,"m")&gt;12,12,DATEDIF(I540,$X$2,"m"))</f>
        <v>12</v>
      </c>
      <c r="Y540" s="19">
        <f t="shared" si="1095"/>
        <v>2760</v>
      </c>
      <c r="Z540" s="35">
        <f t="shared" si="1096"/>
        <v>197.424</v>
      </c>
      <c r="AA540" s="35">
        <f t="shared" si="1097"/>
        <v>0</v>
      </c>
      <c r="AB540" s="36">
        <f t="shared" si="1098"/>
        <v>0</v>
      </c>
      <c r="AC540" s="35">
        <f t="shared" si="1099"/>
        <v>0</v>
      </c>
      <c r="AD540" s="35">
        <f t="shared" si="1100"/>
        <v>197.42</v>
      </c>
      <c r="AE540" s="19">
        <f t="shared" si="1101"/>
        <v>12</v>
      </c>
      <c r="AF540" s="37">
        <f t="shared" si="1056"/>
        <v>2369</v>
      </c>
    </row>
    <row r="541" s="2" customFormat="1" ht="14.25" spans="1:32">
      <c r="A541" s="18">
        <v>718</v>
      </c>
      <c r="B541" s="19" t="str">
        <f>VLOOKUP($K541,[1]房源明细!$B:$P,5,FALSE)</f>
        <v>施丽兵</v>
      </c>
      <c r="C541" s="19" t="s">
        <v>424</v>
      </c>
      <c r="D541" s="19">
        <f>VLOOKUP($K541,[1]房源明细!$B:$P,11,FALSE)</f>
        <v>4</v>
      </c>
      <c r="E541" s="19">
        <f>VLOOKUP($K541,[1]房源明细!$B:$P,12,FALSE)</f>
        <v>0</v>
      </c>
      <c r="F541" s="19">
        <f>VLOOKUP($K541,[1]房源明细!$B:$P,13,FALSE)</f>
        <v>0</v>
      </c>
      <c r="G541" s="19">
        <f>VLOOKUP($K541,[1]房源明细!$B:$P,14,FALSE)</f>
        <v>4</v>
      </c>
      <c r="H541" s="19">
        <f>VLOOKUP($K541,[1]房源明细!$B:$P,15,FALSE)</f>
        <v>0</v>
      </c>
      <c r="I541" s="28">
        <f>VLOOKUP($K541,[1]房源明细!$B:$P,3,FALSE)</f>
        <v>43039</v>
      </c>
      <c r="J541" s="19"/>
      <c r="K541" s="29" t="s">
        <v>970</v>
      </c>
      <c r="L541" s="19">
        <f>VLOOKUP($K541,[1]房源明细!$B:$P,2,FALSE)</f>
        <v>57.39</v>
      </c>
      <c r="M541" s="19"/>
      <c r="N541" s="19">
        <f t="shared" ref="N541:Q541" si="1146">E541*16</f>
        <v>0</v>
      </c>
      <c r="O541" s="19">
        <f t="shared" si="1146"/>
        <v>0</v>
      </c>
      <c r="P541" s="19">
        <f t="shared" si="1146"/>
        <v>64</v>
      </c>
      <c r="Q541" s="19">
        <f t="shared" si="1146"/>
        <v>0</v>
      </c>
      <c r="R541" s="19">
        <f>[1]房源明细!J723</f>
        <v>4.57</v>
      </c>
      <c r="S541" s="19">
        <f t="shared" ref="S541:V541" si="1147">IF($L541&gt;N541,N541,$L541)</f>
        <v>0</v>
      </c>
      <c r="T541" s="19">
        <f t="shared" si="1147"/>
        <v>0</v>
      </c>
      <c r="U541" s="19">
        <f t="shared" si="1147"/>
        <v>57.39</v>
      </c>
      <c r="V541" s="19">
        <f t="shared" si="1147"/>
        <v>0</v>
      </c>
      <c r="W541" s="19">
        <f>VLOOKUP($K541,[1]房源明细!$B:$P,10,FALSE)</f>
        <v>224</v>
      </c>
      <c r="X541" s="19">
        <f>IF(DATEDIF(I541,$X$2,"m")&gt;12,12,DATEDIF(I541,$X$2,"m"))</f>
        <v>12</v>
      </c>
      <c r="Y541" s="19">
        <f t="shared" si="1095"/>
        <v>2688</v>
      </c>
      <c r="Z541" s="35">
        <f t="shared" si="1096"/>
        <v>0</v>
      </c>
      <c r="AA541" s="35">
        <f t="shared" si="1097"/>
        <v>0</v>
      </c>
      <c r="AB541" s="36">
        <f t="shared" si="1098"/>
        <v>78.68169</v>
      </c>
      <c r="AC541" s="35">
        <f t="shared" si="1099"/>
        <v>0</v>
      </c>
      <c r="AD541" s="35">
        <f t="shared" si="1100"/>
        <v>78.68</v>
      </c>
      <c r="AE541" s="19">
        <f t="shared" si="1101"/>
        <v>12</v>
      </c>
      <c r="AF541" s="37">
        <f t="shared" si="1056"/>
        <v>944</v>
      </c>
    </row>
    <row r="542" s="2" customFormat="1" ht="14.25" spans="1:32">
      <c r="A542" s="18">
        <v>719</v>
      </c>
      <c r="B542" s="19" t="str">
        <f>VLOOKUP($K542,[1]房源明细!$B:$P,5,FALSE)</f>
        <v>费世米</v>
      </c>
      <c r="C542" s="19" t="s">
        <v>971</v>
      </c>
      <c r="D542" s="19">
        <f>VLOOKUP($K542,[1]房源明细!$B:$P,11,FALSE)</f>
        <v>4</v>
      </c>
      <c r="E542" s="19">
        <f>VLOOKUP($K542,[1]房源明细!$B:$P,12,FALSE)</f>
        <v>0</v>
      </c>
      <c r="F542" s="19">
        <f>VLOOKUP($K542,[1]房源明细!$B:$P,13,FALSE)</f>
        <v>0</v>
      </c>
      <c r="G542" s="19">
        <f>VLOOKUP($K542,[1]房源明细!$B:$P,14,FALSE)</f>
        <v>4</v>
      </c>
      <c r="H542" s="19">
        <f>VLOOKUP($K542,[1]房源明细!$B:$P,15,FALSE)</f>
        <v>0</v>
      </c>
      <c r="I542" s="28">
        <f>VLOOKUP($K542,[1]房源明细!$B:$P,3,FALSE)</f>
        <v>43038</v>
      </c>
      <c r="J542" s="19"/>
      <c r="K542" s="29" t="s">
        <v>972</v>
      </c>
      <c r="L542" s="19">
        <f>VLOOKUP($K542,[1]房源明细!$B:$P,2,FALSE)</f>
        <v>57.36</v>
      </c>
      <c r="M542" s="19"/>
      <c r="N542" s="19">
        <f t="shared" ref="N542:Q542" si="1148">E542*16</f>
        <v>0</v>
      </c>
      <c r="O542" s="19">
        <f t="shared" si="1148"/>
        <v>0</v>
      </c>
      <c r="P542" s="19">
        <f t="shared" si="1148"/>
        <v>64</v>
      </c>
      <c r="Q542" s="19">
        <f t="shared" si="1148"/>
        <v>0</v>
      </c>
      <c r="R542" s="19">
        <f>[1]房源明细!J724</f>
        <v>4.57</v>
      </c>
      <c r="S542" s="19">
        <f t="shared" ref="S542:V542" si="1149">IF($L542&gt;N542,N542,$L542)</f>
        <v>0</v>
      </c>
      <c r="T542" s="19">
        <f t="shared" si="1149"/>
        <v>0</v>
      </c>
      <c r="U542" s="19">
        <f t="shared" si="1149"/>
        <v>57.36</v>
      </c>
      <c r="V542" s="19">
        <f t="shared" si="1149"/>
        <v>0</v>
      </c>
      <c r="W542" s="19">
        <f>VLOOKUP($K542,[1]房源明细!$B:$P,10,FALSE)</f>
        <v>224</v>
      </c>
      <c r="X542" s="19">
        <f>IF(DATEDIF(I542,$X$2,"m")&gt;12,12,DATEDIF(I542,$X$2,"m"))</f>
        <v>12</v>
      </c>
      <c r="Y542" s="19">
        <f t="shared" si="1095"/>
        <v>2688</v>
      </c>
      <c r="Z542" s="35">
        <f t="shared" si="1096"/>
        <v>0</v>
      </c>
      <c r="AA542" s="35">
        <f t="shared" si="1097"/>
        <v>0</v>
      </c>
      <c r="AB542" s="36">
        <f t="shared" si="1098"/>
        <v>78.64056</v>
      </c>
      <c r="AC542" s="35">
        <f t="shared" si="1099"/>
        <v>0</v>
      </c>
      <c r="AD542" s="35">
        <f t="shared" si="1100"/>
        <v>78.64</v>
      </c>
      <c r="AE542" s="19">
        <f t="shared" si="1101"/>
        <v>12</v>
      </c>
      <c r="AF542" s="37">
        <f t="shared" si="1056"/>
        <v>943</v>
      </c>
    </row>
    <row r="543" s="2" customFormat="1" ht="14.25" spans="1:32">
      <c r="A543" s="18">
        <v>720</v>
      </c>
      <c r="B543" s="19" t="str">
        <f>VLOOKUP($K543,[1]房源明细!$B:$P,5,FALSE)</f>
        <v>董静</v>
      </c>
      <c r="C543" s="19" t="s">
        <v>973</v>
      </c>
      <c r="D543" s="19">
        <f>VLOOKUP($K543,[1]房源明细!$B:$P,11,FALSE)</f>
        <v>3</v>
      </c>
      <c r="E543" s="19">
        <f>VLOOKUP($K543,[1]房源明细!$B:$P,12,FALSE)</f>
        <v>0</v>
      </c>
      <c r="F543" s="19">
        <f>VLOOKUP($K543,[1]房源明细!$B:$P,13,FALSE)</f>
        <v>0</v>
      </c>
      <c r="G543" s="19">
        <f>VLOOKUP($K543,[1]房源明细!$B:$P,14,FALSE)</f>
        <v>3</v>
      </c>
      <c r="H543" s="19">
        <f>VLOOKUP($K543,[1]房源明细!$B:$P,15,FALSE)</f>
        <v>0</v>
      </c>
      <c r="I543" s="28">
        <f>VLOOKUP($K543,[1]房源明细!$B:$P,3,FALSE)</f>
        <v>43033</v>
      </c>
      <c r="J543" s="19"/>
      <c r="K543" s="29" t="s">
        <v>974</v>
      </c>
      <c r="L543" s="19">
        <f>VLOOKUP($K543,[1]房源明细!$B:$P,2,FALSE)</f>
        <v>58.14</v>
      </c>
      <c r="M543" s="19"/>
      <c r="N543" s="19">
        <f t="shared" ref="N543:Q543" si="1150">E543*16</f>
        <v>0</v>
      </c>
      <c r="O543" s="19">
        <f t="shared" si="1150"/>
        <v>0</v>
      </c>
      <c r="P543" s="19">
        <f t="shared" si="1150"/>
        <v>48</v>
      </c>
      <c r="Q543" s="19">
        <f t="shared" si="1150"/>
        <v>0</v>
      </c>
      <c r="R543" s="19">
        <f>[1]房源明细!J725</f>
        <v>4.57</v>
      </c>
      <c r="S543" s="19">
        <f t="shared" ref="S543:V543" si="1151">IF($L543&gt;N543,N543,$L543)</f>
        <v>0</v>
      </c>
      <c r="T543" s="19">
        <f t="shared" si="1151"/>
        <v>0</v>
      </c>
      <c r="U543" s="19">
        <f t="shared" si="1151"/>
        <v>48</v>
      </c>
      <c r="V543" s="19">
        <f t="shared" si="1151"/>
        <v>0</v>
      </c>
      <c r="W543" s="19">
        <f>VLOOKUP($K543,[1]房源明细!$B:$P,10,FALSE)</f>
        <v>227</v>
      </c>
      <c r="X543" s="19">
        <f>IF(DATEDIF(I543,$X$2,"m")&gt;12,12,DATEDIF(I543,$X$2,"m"))</f>
        <v>12</v>
      </c>
      <c r="Y543" s="19">
        <f t="shared" si="1095"/>
        <v>2724</v>
      </c>
      <c r="Z543" s="35">
        <f t="shared" si="1096"/>
        <v>0</v>
      </c>
      <c r="AA543" s="35">
        <f t="shared" si="1097"/>
        <v>0</v>
      </c>
      <c r="AB543" s="36">
        <f t="shared" si="1098"/>
        <v>65.808</v>
      </c>
      <c r="AC543" s="35">
        <f t="shared" si="1099"/>
        <v>0</v>
      </c>
      <c r="AD543" s="35">
        <f t="shared" si="1100"/>
        <v>65.8</v>
      </c>
      <c r="AE543" s="19">
        <f t="shared" si="1101"/>
        <v>12</v>
      </c>
      <c r="AF543" s="37">
        <f t="shared" si="1056"/>
        <v>789</v>
      </c>
    </row>
    <row r="544" s="2" customFormat="1" ht="14.25" spans="1:32">
      <c r="A544" s="18">
        <v>721</v>
      </c>
      <c r="B544" s="19" t="str">
        <f>VLOOKUP($K544,[1]房源明细!$B:$P,5,FALSE)</f>
        <v>赵德安</v>
      </c>
      <c r="C544" s="19" t="s">
        <v>975</v>
      </c>
      <c r="D544" s="19">
        <f>VLOOKUP($K544,[1]房源明细!$B:$P,11,FALSE)</f>
        <v>2</v>
      </c>
      <c r="E544" s="19">
        <f>VLOOKUP($K544,[1]房源明细!$B:$P,12,FALSE)</f>
        <v>0</v>
      </c>
      <c r="F544" s="19">
        <f>VLOOKUP($K544,[1]房源明细!$B:$P,13,FALSE)</f>
        <v>0</v>
      </c>
      <c r="G544" s="19">
        <f>VLOOKUP($K544,[1]房源明细!$B:$P,14,FALSE)</f>
        <v>2</v>
      </c>
      <c r="H544" s="19">
        <f>VLOOKUP($K544,[1]房源明细!$B:$P,15,FALSE)</f>
        <v>0</v>
      </c>
      <c r="I544" s="28">
        <f>VLOOKUP($K544,[1]房源明细!$B:$P,3,FALSE)</f>
        <v>43452</v>
      </c>
      <c r="J544" s="19"/>
      <c r="K544" s="29" t="s">
        <v>976</v>
      </c>
      <c r="L544" s="19">
        <f>VLOOKUP($K544,[1]房源明细!$B:$P,2,FALSE)</f>
        <v>58.7</v>
      </c>
      <c r="M544" s="19"/>
      <c r="N544" s="19">
        <f t="shared" ref="N544:Q544" si="1152">E544*16</f>
        <v>0</v>
      </c>
      <c r="O544" s="19">
        <f t="shared" si="1152"/>
        <v>0</v>
      </c>
      <c r="P544" s="19">
        <f t="shared" si="1152"/>
        <v>32</v>
      </c>
      <c r="Q544" s="19">
        <f t="shared" si="1152"/>
        <v>0</v>
      </c>
      <c r="R544" s="19">
        <f>[1]房源明细!J726</f>
        <v>4.57</v>
      </c>
      <c r="S544" s="19">
        <f t="shared" ref="S544:V544" si="1153">IF($L544&gt;N544,N544,$L544)</f>
        <v>0</v>
      </c>
      <c r="T544" s="19">
        <f t="shared" si="1153"/>
        <v>0</v>
      </c>
      <c r="U544" s="19">
        <f t="shared" si="1153"/>
        <v>32</v>
      </c>
      <c r="V544" s="19">
        <f t="shared" si="1153"/>
        <v>0</v>
      </c>
      <c r="W544" s="19">
        <f>VLOOKUP($K544,[1]房源明细!$B:$P,10,FALSE)</f>
        <v>230</v>
      </c>
      <c r="X544" s="19">
        <f>IF(DATEDIF(I544,$X$2,"m")&gt;12,12,DATEDIF(I544,$X$2,"m"))</f>
        <v>12</v>
      </c>
      <c r="Y544" s="19">
        <f t="shared" si="1095"/>
        <v>2760</v>
      </c>
      <c r="Z544" s="35">
        <f t="shared" si="1096"/>
        <v>0</v>
      </c>
      <c r="AA544" s="35">
        <f t="shared" si="1097"/>
        <v>0</v>
      </c>
      <c r="AB544" s="36">
        <f t="shared" si="1098"/>
        <v>43.872</v>
      </c>
      <c r="AC544" s="35">
        <f t="shared" si="1099"/>
        <v>0</v>
      </c>
      <c r="AD544" s="35">
        <f t="shared" si="1100"/>
        <v>43.87</v>
      </c>
      <c r="AE544" s="19">
        <f t="shared" si="1101"/>
        <v>12</v>
      </c>
      <c r="AF544" s="37">
        <f t="shared" si="1056"/>
        <v>526</v>
      </c>
    </row>
    <row r="545" s="2" customFormat="1" ht="44" customHeight="1" spans="1:32">
      <c r="A545" s="18">
        <v>722</v>
      </c>
      <c r="B545" s="19" t="str">
        <f>VLOOKUP($K545,[1]房源明细!$B:$P,5,FALSE)</f>
        <v>黄拥军</v>
      </c>
      <c r="C545" s="19" t="s">
        <v>596</v>
      </c>
      <c r="D545" s="19">
        <v>4</v>
      </c>
      <c r="E545" s="19">
        <f>VLOOKUP($K545,[1]房源明细!$B:$P,12,FALSE)</f>
        <v>0</v>
      </c>
      <c r="F545" s="19">
        <f>VLOOKUP($K545,[1]房源明细!$B:$P,13,FALSE)</f>
        <v>0</v>
      </c>
      <c r="G545" s="19">
        <v>4</v>
      </c>
      <c r="H545" s="19">
        <f>VLOOKUP($K545,[1]房源明细!$B:$P,15,FALSE)</f>
        <v>0</v>
      </c>
      <c r="I545" s="28">
        <f>VLOOKUP($K545,[1]房源明细!$B:$P,3,FALSE)</f>
        <v>43035</v>
      </c>
      <c r="J545" s="19"/>
      <c r="K545" s="29" t="s">
        <v>977</v>
      </c>
      <c r="L545" s="19">
        <f>VLOOKUP($K545,[1]房源明细!$B:$P,2,FALSE)</f>
        <v>57.39</v>
      </c>
      <c r="M545" s="19"/>
      <c r="N545" s="19">
        <f t="shared" ref="N545:Q545" si="1154">E545*16</f>
        <v>0</v>
      </c>
      <c r="O545" s="19">
        <f t="shared" si="1154"/>
        <v>0</v>
      </c>
      <c r="P545" s="19">
        <f t="shared" si="1154"/>
        <v>64</v>
      </c>
      <c r="Q545" s="19">
        <f t="shared" si="1154"/>
        <v>0</v>
      </c>
      <c r="R545" s="19">
        <f>[1]房源明细!J727</f>
        <v>4.57</v>
      </c>
      <c r="S545" s="19">
        <f t="shared" ref="S545:V545" si="1155">IF($L545&gt;N545,N545,$L545)</f>
        <v>0</v>
      </c>
      <c r="T545" s="19">
        <f t="shared" si="1155"/>
        <v>0</v>
      </c>
      <c r="U545" s="19">
        <f t="shared" si="1155"/>
        <v>57.39</v>
      </c>
      <c r="V545" s="19">
        <f t="shared" si="1155"/>
        <v>0</v>
      </c>
      <c r="W545" s="19">
        <f>VLOOKUP($K545,[1]房源明细!$B:$P,10,FALSE)</f>
        <v>224</v>
      </c>
      <c r="X545" s="19">
        <f>IF(DATEDIF(I545,$X$2,"m")&gt;12,12,DATEDIF(I545,$X$2,"m"))</f>
        <v>12</v>
      </c>
      <c r="Y545" s="19">
        <f t="shared" si="1095"/>
        <v>2688</v>
      </c>
      <c r="Z545" s="35">
        <f t="shared" si="1096"/>
        <v>0</v>
      </c>
      <c r="AA545" s="35">
        <f t="shared" si="1097"/>
        <v>0</v>
      </c>
      <c r="AB545" s="36">
        <f t="shared" si="1098"/>
        <v>78.68169</v>
      </c>
      <c r="AC545" s="35">
        <f t="shared" si="1099"/>
        <v>0</v>
      </c>
      <c r="AD545" s="35">
        <f t="shared" si="1100"/>
        <v>78.68</v>
      </c>
      <c r="AE545" s="19">
        <f t="shared" si="1101"/>
        <v>12</v>
      </c>
      <c r="AF545" s="40">
        <f t="shared" si="1056"/>
        <v>944</v>
      </c>
    </row>
    <row r="546" s="2" customFormat="1" ht="14.25" spans="1:32">
      <c r="A546" s="18">
        <v>723</v>
      </c>
      <c r="B546" s="19" t="str">
        <f>VLOOKUP($K546,[1]房源明细!$B:$P,5,FALSE)</f>
        <v>包春香</v>
      </c>
      <c r="C546" s="19" t="s">
        <v>978</v>
      </c>
      <c r="D546" s="19">
        <f>VLOOKUP($K546,[1]房源明细!$B:$P,11,FALSE)</f>
        <v>1</v>
      </c>
      <c r="E546" s="19">
        <f>VLOOKUP($K546,[1]房源明细!$B:$P,12,FALSE)</f>
        <v>0</v>
      </c>
      <c r="F546" s="19">
        <f>VLOOKUP($K546,[1]房源明细!$B:$P,13,FALSE)</f>
        <v>0</v>
      </c>
      <c r="G546" s="19">
        <f>VLOOKUP($K546,[1]房源明细!$B:$P,14,FALSE)</f>
        <v>1</v>
      </c>
      <c r="H546" s="19">
        <f>VLOOKUP($K546,[1]房源明细!$B:$P,15,FALSE)</f>
        <v>0</v>
      </c>
      <c r="I546" s="28">
        <f>VLOOKUP($K546,[1]房源明细!$B:$P,3,FALSE)</f>
        <v>43038</v>
      </c>
      <c r="J546" s="19"/>
      <c r="K546" s="29" t="s">
        <v>979</v>
      </c>
      <c r="L546" s="19">
        <f>VLOOKUP($K546,[1]房源明细!$B:$P,2,FALSE)</f>
        <v>57.36</v>
      </c>
      <c r="M546" s="19"/>
      <c r="N546" s="19">
        <f t="shared" ref="N546:Q546" si="1156">E546*16</f>
        <v>0</v>
      </c>
      <c r="O546" s="19">
        <f t="shared" si="1156"/>
        <v>0</v>
      </c>
      <c r="P546" s="19">
        <f t="shared" si="1156"/>
        <v>16</v>
      </c>
      <c r="Q546" s="19">
        <f t="shared" si="1156"/>
        <v>0</v>
      </c>
      <c r="R546" s="19">
        <f>[1]房源明细!J728</f>
        <v>4.57</v>
      </c>
      <c r="S546" s="19">
        <f t="shared" ref="S546:V546" si="1157">IF($L546&gt;N546,N546,$L546)</f>
        <v>0</v>
      </c>
      <c r="T546" s="19">
        <f t="shared" si="1157"/>
        <v>0</v>
      </c>
      <c r="U546" s="19">
        <f t="shared" si="1157"/>
        <v>16</v>
      </c>
      <c r="V546" s="19">
        <f t="shared" si="1157"/>
        <v>0</v>
      </c>
      <c r="W546" s="19">
        <f>VLOOKUP($K546,[1]房源明细!$B:$P,10,FALSE)</f>
        <v>224</v>
      </c>
      <c r="X546" s="19">
        <f>IF(DATEDIF(I546,$X$2,"m")&gt;12,12,DATEDIF(I546,$X$2,"m"))</f>
        <v>12</v>
      </c>
      <c r="Y546" s="19">
        <f t="shared" si="1095"/>
        <v>2688</v>
      </c>
      <c r="Z546" s="35">
        <f t="shared" si="1096"/>
        <v>0</v>
      </c>
      <c r="AA546" s="35">
        <f t="shared" si="1097"/>
        <v>0</v>
      </c>
      <c r="AB546" s="36">
        <f t="shared" si="1098"/>
        <v>21.936</v>
      </c>
      <c r="AC546" s="35">
        <f t="shared" si="1099"/>
        <v>0</v>
      </c>
      <c r="AD546" s="35">
        <f t="shared" si="1100"/>
        <v>21.93</v>
      </c>
      <c r="AE546" s="19">
        <f t="shared" si="1101"/>
        <v>12</v>
      </c>
      <c r="AF546" s="37">
        <f t="shared" si="1056"/>
        <v>263</v>
      </c>
    </row>
    <row r="547" s="2" customFormat="1" ht="14.25" spans="1:32">
      <c r="A547" s="18">
        <v>724</v>
      </c>
      <c r="B547" s="19" t="str">
        <f>VLOOKUP($K547,[1]房源明细!$B:$P,5,FALSE)</f>
        <v>陈世柳</v>
      </c>
      <c r="C547" s="19" t="s">
        <v>980</v>
      </c>
      <c r="D547" s="19">
        <f>VLOOKUP($K547,[1]房源明细!$B:$P,11,FALSE)</f>
        <v>2</v>
      </c>
      <c r="E547" s="19">
        <f>VLOOKUP($K547,[1]房源明细!$B:$P,12,FALSE)</f>
        <v>0</v>
      </c>
      <c r="F547" s="19">
        <f>VLOOKUP($K547,[1]房源明细!$B:$P,13,FALSE)</f>
        <v>0</v>
      </c>
      <c r="G547" s="19">
        <f>VLOOKUP($K547,[1]房源明细!$B:$P,14,FALSE)</f>
        <v>2</v>
      </c>
      <c r="H547" s="19">
        <f>VLOOKUP($K547,[1]房源明细!$B:$P,15,FALSE)</f>
        <v>0</v>
      </c>
      <c r="I547" s="28">
        <f>VLOOKUP($K547,[1]房源明细!$B:$P,3,FALSE)</f>
        <v>43453</v>
      </c>
      <c r="J547" s="19"/>
      <c r="K547" s="29" t="s">
        <v>981</v>
      </c>
      <c r="L547" s="19">
        <f>VLOOKUP($K547,[1]房源明细!$B:$P,2,FALSE)</f>
        <v>58.14</v>
      </c>
      <c r="M547" s="19"/>
      <c r="N547" s="19">
        <f t="shared" ref="N547:Q547" si="1158">E547*16</f>
        <v>0</v>
      </c>
      <c r="O547" s="19">
        <f t="shared" si="1158"/>
        <v>0</v>
      </c>
      <c r="P547" s="19">
        <f t="shared" si="1158"/>
        <v>32</v>
      </c>
      <c r="Q547" s="19">
        <f t="shared" si="1158"/>
        <v>0</v>
      </c>
      <c r="R547" s="19">
        <f>[1]房源明细!J729</f>
        <v>4.57</v>
      </c>
      <c r="S547" s="19">
        <f t="shared" ref="S547:V547" si="1159">IF($L547&gt;N547,N547,$L547)</f>
        <v>0</v>
      </c>
      <c r="T547" s="19">
        <f t="shared" si="1159"/>
        <v>0</v>
      </c>
      <c r="U547" s="19">
        <f t="shared" si="1159"/>
        <v>32</v>
      </c>
      <c r="V547" s="19">
        <f t="shared" si="1159"/>
        <v>0</v>
      </c>
      <c r="W547" s="19">
        <f>VLOOKUP($K547,[1]房源明细!$B:$P,10,FALSE)</f>
        <v>227</v>
      </c>
      <c r="X547" s="19">
        <f>IF(DATEDIF(I547,$X$2,"m")&gt;12,12,DATEDIF(I547,$X$2,"m"))</f>
        <v>12</v>
      </c>
      <c r="Y547" s="19">
        <f t="shared" si="1095"/>
        <v>2724</v>
      </c>
      <c r="Z547" s="35">
        <f t="shared" si="1096"/>
        <v>0</v>
      </c>
      <c r="AA547" s="35">
        <f t="shared" si="1097"/>
        <v>0</v>
      </c>
      <c r="AB547" s="36">
        <f t="shared" si="1098"/>
        <v>43.872</v>
      </c>
      <c r="AC547" s="35">
        <f t="shared" si="1099"/>
        <v>0</v>
      </c>
      <c r="AD547" s="35">
        <f t="shared" si="1100"/>
        <v>43.87</v>
      </c>
      <c r="AE547" s="19">
        <f t="shared" si="1101"/>
        <v>12</v>
      </c>
      <c r="AF547" s="37">
        <f t="shared" si="1056"/>
        <v>526</v>
      </c>
    </row>
    <row r="548" s="2" customFormat="1" ht="14.25" spans="1:32">
      <c r="A548" s="18">
        <v>725</v>
      </c>
      <c r="B548" s="19" t="str">
        <f>VLOOKUP($K548,[1]房源明细!$B:$P,5,FALSE)</f>
        <v>陈莉</v>
      </c>
      <c r="C548" s="19" t="s">
        <v>296</v>
      </c>
      <c r="D548" s="19">
        <f>VLOOKUP($K548,[1]房源明细!$B:$P,11,FALSE)</f>
        <v>2</v>
      </c>
      <c r="E548" s="19">
        <f>VLOOKUP($K548,[1]房源明细!$B:$P,12,FALSE)</f>
        <v>0</v>
      </c>
      <c r="F548" s="19">
        <f>VLOOKUP($K548,[1]房源明细!$B:$P,13,FALSE)</f>
        <v>0</v>
      </c>
      <c r="G548" s="19">
        <f>VLOOKUP($K548,[1]房源明细!$B:$P,14,FALSE)</f>
        <v>2</v>
      </c>
      <c r="H548" s="19">
        <f>VLOOKUP($K548,[1]房源明细!$B:$P,15,FALSE)</f>
        <v>0</v>
      </c>
      <c r="I548" s="28">
        <f>VLOOKUP($K548,[1]房源明细!$B:$P,3,FALSE)</f>
        <v>43122</v>
      </c>
      <c r="J548" s="19"/>
      <c r="K548" s="29" t="s">
        <v>982</v>
      </c>
      <c r="L548" s="19">
        <f>VLOOKUP($K548,[1]房源明细!$B:$P,2,FALSE)</f>
        <v>58.7</v>
      </c>
      <c r="M548" s="19"/>
      <c r="N548" s="19">
        <f t="shared" ref="N548:Q548" si="1160">E548*16</f>
        <v>0</v>
      </c>
      <c r="O548" s="19">
        <f t="shared" si="1160"/>
        <v>0</v>
      </c>
      <c r="P548" s="19">
        <f t="shared" si="1160"/>
        <v>32</v>
      </c>
      <c r="Q548" s="19">
        <f t="shared" si="1160"/>
        <v>0</v>
      </c>
      <c r="R548" s="19">
        <f>[1]房源明细!J730</f>
        <v>4.57</v>
      </c>
      <c r="S548" s="19">
        <f t="shared" ref="S548:V548" si="1161">IF($L548&gt;N548,N548,$L548)</f>
        <v>0</v>
      </c>
      <c r="T548" s="19">
        <f t="shared" si="1161"/>
        <v>0</v>
      </c>
      <c r="U548" s="19">
        <f t="shared" si="1161"/>
        <v>32</v>
      </c>
      <c r="V548" s="19">
        <f t="shared" si="1161"/>
        <v>0</v>
      </c>
      <c r="W548" s="19">
        <f>VLOOKUP($K548,[1]房源明细!$B:$P,10,FALSE)</f>
        <v>230</v>
      </c>
      <c r="X548" s="19">
        <f>IF(DATEDIF(I548,$X$2,"m")&gt;12,12,DATEDIF(I548,$X$2,"m"))</f>
        <v>12</v>
      </c>
      <c r="Y548" s="19">
        <f t="shared" si="1095"/>
        <v>2760</v>
      </c>
      <c r="Z548" s="35">
        <f t="shared" si="1096"/>
        <v>0</v>
      </c>
      <c r="AA548" s="35">
        <f t="shared" si="1097"/>
        <v>0</v>
      </c>
      <c r="AB548" s="36">
        <f t="shared" si="1098"/>
        <v>43.872</v>
      </c>
      <c r="AC548" s="35">
        <f t="shared" si="1099"/>
        <v>0</v>
      </c>
      <c r="AD548" s="35">
        <f t="shared" si="1100"/>
        <v>43.87</v>
      </c>
      <c r="AE548" s="19">
        <f t="shared" si="1101"/>
        <v>12</v>
      </c>
      <c r="AF548" s="37">
        <f t="shared" si="1056"/>
        <v>526</v>
      </c>
    </row>
    <row r="549" s="2" customFormat="1" ht="14.25" spans="1:32">
      <c r="A549" s="18">
        <v>727</v>
      </c>
      <c r="B549" s="19" t="str">
        <f>VLOOKUP($K549,[1]房源明细!$B:$P,5,FALSE)</f>
        <v>任玉梅</v>
      </c>
      <c r="C549" s="19" t="s">
        <v>983</v>
      </c>
      <c r="D549" s="19">
        <f>VLOOKUP($K549,[1]房源明细!$B:$P,11,FALSE)</f>
        <v>1</v>
      </c>
      <c r="E549" s="19">
        <f>VLOOKUP($K549,[1]房源明细!$B:$P,12,FALSE)</f>
        <v>0</v>
      </c>
      <c r="F549" s="19">
        <f>VLOOKUP($K549,[1]房源明细!$B:$P,13,FALSE)</f>
        <v>0</v>
      </c>
      <c r="G549" s="19">
        <f>VLOOKUP($K549,[1]房源明细!$B:$P,14,FALSE)</f>
        <v>1</v>
      </c>
      <c r="H549" s="19">
        <f>VLOOKUP($K549,[1]房源明细!$B:$P,15,FALSE)</f>
        <v>0</v>
      </c>
      <c r="I549" s="28">
        <f>VLOOKUP($K549,[1]房源明细!$B:$P,3,FALSE)</f>
        <v>43435</v>
      </c>
      <c r="J549" s="19"/>
      <c r="K549" s="29" t="s">
        <v>984</v>
      </c>
      <c r="L549" s="19">
        <f>VLOOKUP($K549,[1]房源明细!$B:$P,2,FALSE)</f>
        <v>57.36</v>
      </c>
      <c r="M549" s="19"/>
      <c r="N549" s="19">
        <f t="shared" ref="N549:Q549" si="1162">E549*16</f>
        <v>0</v>
      </c>
      <c r="O549" s="19">
        <f t="shared" si="1162"/>
        <v>0</v>
      </c>
      <c r="P549" s="19">
        <f t="shared" si="1162"/>
        <v>16</v>
      </c>
      <c r="Q549" s="19">
        <f t="shared" si="1162"/>
        <v>0</v>
      </c>
      <c r="R549" s="19">
        <f>[1]房源明细!J732</f>
        <v>4.57</v>
      </c>
      <c r="S549" s="19">
        <f t="shared" ref="S549:V549" si="1163">IF($L549&gt;N549,N549,$L549)</f>
        <v>0</v>
      </c>
      <c r="T549" s="19">
        <f t="shared" si="1163"/>
        <v>0</v>
      </c>
      <c r="U549" s="19">
        <f t="shared" si="1163"/>
        <v>16</v>
      </c>
      <c r="V549" s="19">
        <f t="shared" si="1163"/>
        <v>0</v>
      </c>
      <c r="W549" s="19">
        <f>VLOOKUP($K549,[1]房源明细!$B:$P,10,FALSE)</f>
        <v>224</v>
      </c>
      <c r="X549" s="19">
        <f>IF(DATEDIF(I549,$X$2,"m")&gt;12,12,DATEDIF(I549,$X$2,"m"))</f>
        <v>12</v>
      </c>
      <c r="Y549" s="19">
        <f t="shared" si="1095"/>
        <v>2688</v>
      </c>
      <c r="Z549" s="35">
        <f t="shared" si="1096"/>
        <v>0</v>
      </c>
      <c r="AA549" s="35">
        <f t="shared" si="1097"/>
        <v>0</v>
      </c>
      <c r="AB549" s="36">
        <f t="shared" si="1098"/>
        <v>21.936</v>
      </c>
      <c r="AC549" s="35">
        <f t="shared" si="1099"/>
        <v>0</v>
      </c>
      <c r="AD549" s="35">
        <f t="shared" si="1100"/>
        <v>21.93</v>
      </c>
      <c r="AE549" s="19">
        <f t="shared" si="1101"/>
        <v>12</v>
      </c>
      <c r="AF549" s="37">
        <f t="shared" si="1056"/>
        <v>263</v>
      </c>
    </row>
    <row r="550" s="2" customFormat="1" ht="14.25" spans="1:32">
      <c r="A550" s="18">
        <v>728</v>
      </c>
      <c r="B550" s="19" t="str">
        <f>VLOOKUP($K550,[1]房源明细!$B:$P,5,FALSE)</f>
        <v>冯福生</v>
      </c>
      <c r="C550" s="19" t="s">
        <v>886</v>
      </c>
      <c r="D550" s="19">
        <f>VLOOKUP($K550,[1]房源明细!$B:$P,11,FALSE)</f>
        <v>4</v>
      </c>
      <c r="E550" s="19">
        <f>VLOOKUP($K550,[1]房源明细!$B:$P,12,FALSE)</f>
        <v>0</v>
      </c>
      <c r="F550" s="19">
        <f>VLOOKUP($K550,[1]房源明细!$B:$P,13,FALSE)</f>
        <v>0</v>
      </c>
      <c r="G550" s="19">
        <f>VLOOKUP($K550,[1]房源明细!$B:$P,14,FALSE)</f>
        <v>4</v>
      </c>
      <c r="H550" s="19">
        <f>VLOOKUP($K550,[1]房源明细!$B:$P,15,FALSE)</f>
        <v>0</v>
      </c>
      <c r="I550" s="28">
        <f>VLOOKUP($K550,[1]房源明细!$B:$P,3,FALSE)</f>
        <v>43567</v>
      </c>
      <c r="J550" s="19"/>
      <c r="K550" s="29" t="s">
        <v>985</v>
      </c>
      <c r="L550" s="19">
        <f>VLOOKUP($K550,[1]房源明细!$B:$P,2,FALSE)</f>
        <v>58.14</v>
      </c>
      <c r="M550" s="19"/>
      <c r="N550" s="19">
        <f t="shared" ref="N550:Q550" si="1164">E550*16</f>
        <v>0</v>
      </c>
      <c r="O550" s="19">
        <f t="shared" si="1164"/>
        <v>0</v>
      </c>
      <c r="P550" s="19">
        <f t="shared" si="1164"/>
        <v>64</v>
      </c>
      <c r="Q550" s="19">
        <f t="shared" si="1164"/>
        <v>0</v>
      </c>
      <c r="R550" s="19">
        <f>[1]房源明细!J733</f>
        <v>4.57</v>
      </c>
      <c r="S550" s="19">
        <f t="shared" ref="S550:V550" si="1165">IF($L550&gt;N550,N550,$L550)</f>
        <v>0</v>
      </c>
      <c r="T550" s="19">
        <f t="shared" si="1165"/>
        <v>0</v>
      </c>
      <c r="U550" s="19">
        <f t="shared" si="1165"/>
        <v>58.14</v>
      </c>
      <c r="V550" s="19">
        <f t="shared" si="1165"/>
        <v>0</v>
      </c>
      <c r="W550" s="19">
        <f>VLOOKUP($K550,[1]房源明细!$B:$P,10,FALSE)</f>
        <v>227</v>
      </c>
      <c r="X550" s="19">
        <f>IF(DATEDIF(I550,$X$2,"m")&gt;12,12,DATEDIF(I550,$X$2,"m"))</f>
        <v>12</v>
      </c>
      <c r="Y550" s="19">
        <f t="shared" si="1095"/>
        <v>2724</v>
      </c>
      <c r="Z550" s="35">
        <f t="shared" si="1096"/>
        <v>0</v>
      </c>
      <c r="AA550" s="35">
        <f t="shared" si="1097"/>
        <v>0</v>
      </c>
      <c r="AB550" s="36">
        <f t="shared" si="1098"/>
        <v>79.70994</v>
      </c>
      <c r="AC550" s="35">
        <f t="shared" si="1099"/>
        <v>0</v>
      </c>
      <c r="AD550" s="35">
        <f t="shared" si="1100"/>
        <v>79.7</v>
      </c>
      <c r="AE550" s="19">
        <f t="shared" si="1101"/>
        <v>12</v>
      </c>
      <c r="AF550" s="37">
        <f t="shared" si="1056"/>
        <v>956</v>
      </c>
    </row>
    <row r="551" s="2" customFormat="1" ht="14.25" spans="1:32">
      <c r="A551" s="18">
        <v>729</v>
      </c>
      <c r="B551" s="19" t="str">
        <f>VLOOKUP($K551,[1]房源明细!$B:$P,5,FALSE)</f>
        <v>施旺姣</v>
      </c>
      <c r="C551" s="19" t="s">
        <v>584</v>
      </c>
      <c r="D551" s="19">
        <f>VLOOKUP($K551,[1]房源明细!$B:$P,11,FALSE)</f>
        <v>1</v>
      </c>
      <c r="E551" s="19">
        <f>VLOOKUP($K551,[1]房源明细!$B:$P,12,FALSE)</f>
        <v>0</v>
      </c>
      <c r="F551" s="19">
        <f>VLOOKUP($K551,[1]房源明细!$B:$P,13,FALSE)</f>
        <v>0</v>
      </c>
      <c r="G551" s="19">
        <f>VLOOKUP($K551,[1]房源明细!$B:$P,14,FALSE)</f>
        <v>1</v>
      </c>
      <c r="H551" s="19">
        <f>VLOOKUP($K551,[1]房源明细!$B:$P,15,FALSE)</f>
        <v>0</v>
      </c>
      <c r="I551" s="28">
        <f>VLOOKUP($K551,[1]房源明细!$B:$P,3,FALSE)</f>
        <v>43038</v>
      </c>
      <c r="J551" s="19"/>
      <c r="K551" s="29" t="s">
        <v>986</v>
      </c>
      <c r="L551" s="19">
        <f>VLOOKUP($K551,[1]房源明细!$B:$P,2,FALSE)</f>
        <v>58.7</v>
      </c>
      <c r="M551" s="19"/>
      <c r="N551" s="19">
        <f t="shared" ref="N551:Q551" si="1166">E551*16</f>
        <v>0</v>
      </c>
      <c r="O551" s="19">
        <f t="shared" si="1166"/>
        <v>0</v>
      </c>
      <c r="P551" s="19">
        <f t="shared" si="1166"/>
        <v>16</v>
      </c>
      <c r="Q551" s="19">
        <f t="shared" si="1166"/>
        <v>0</v>
      </c>
      <c r="R551" s="19">
        <f>[1]房源明细!J734</f>
        <v>4.57</v>
      </c>
      <c r="S551" s="19">
        <f t="shared" ref="S551:V551" si="1167">IF($L551&gt;N551,N551,$L551)</f>
        <v>0</v>
      </c>
      <c r="T551" s="19">
        <f t="shared" si="1167"/>
        <v>0</v>
      </c>
      <c r="U551" s="19">
        <f t="shared" si="1167"/>
        <v>16</v>
      </c>
      <c r="V551" s="19">
        <f t="shared" si="1167"/>
        <v>0</v>
      </c>
      <c r="W551" s="19">
        <f>VLOOKUP($K551,[1]房源明细!$B:$P,10,FALSE)</f>
        <v>230</v>
      </c>
      <c r="X551" s="19">
        <f>IF(DATEDIF(I551,$X$2,"m")&gt;12,12,DATEDIF(I551,$X$2,"m"))</f>
        <v>12</v>
      </c>
      <c r="Y551" s="19">
        <f t="shared" si="1095"/>
        <v>2760</v>
      </c>
      <c r="Z551" s="35">
        <f t="shared" si="1096"/>
        <v>0</v>
      </c>
      <c r="AA551" s="35">
        <f t="shared" si="1097"/>
        <v>0</v>
      </c>
      <c r="AB551" s="36">
        <f t="shared" si="1098"/>
        <v>21.936</v>
      </c>
      <c r="AC551" s="35">
        <f t="shared" si="1099"/>
        <v>0</v>
      </c>
      <c r="AD551" s="35">
        <f t="shared" si="1100"/>
        <v>21.93</v>
      </c>
      <c r="AE551" s="19">
        <f t="shared" si="1101"/>
        <v>12</v>
      </c>
      <c r="AF551" s="37">
        <f t="shared" si="1056"/>
        <v>263</v>
      </c>
    </row>
    <row r="552" s="2" customFormat="1" ht="14.25" spans="1:32">
      <c r="A552" s="18">
        <v>730</v>
      </c>
      <c r="B552" s="19" t="str">
        <f>VLOOKUP($K552,[1]房源明细!$B:$P,5,FALSE)</f>
        <v>吴萍</v>
      </c>
      <c r="C552" s="19" t="s">
        <v>987</v>
      </c>
      <c r="D552" s="19">
        <f>VLOOKUP($K552,[1]房源明细!$B:$P,11,FALSE)</f>
        <v>2</v>
      </c>
      <c r="E552" s="19">
        <f>VLOOKUP($K552,[1]房源明细!$B:$P,12,FALSE)</f>
        <v>0</v>
      </c>
      <c r="F552" s="19">
        <f>VLOOKUP($K552,[1]房源明细!$B:$P,13,FALSE)</f>
        <v>0</v>
      </c>
      <c r="G552" s="19">
        <f>VLOOKUP($K552,[1]房源明细!$B:$P,14,FALSE)</f>
        <v>2</v>
      </c>
      <c r="H552" s="19">
        <f>VLOOKUP($K552,[1]房源明细!$B:$P,15,FALSE)</f>
        <v>0</v>
      </c>
      <c r="I552" s="28">
        <f>VLOOKUP($K552,[1]房源明细!$B:$P,3,FALSE)</f>
        <v>43119</v>
      </c>
      <c r="J552" s="19"/>
      <c r="K552" s="29" t="s">
        <v>988</v>
      </c>
      <c r="L552" s="19">
        <f>VLOOKUP($K552,[1]房源明细!$B:$P,2,FALSE)</f>
        <v>57.39</v>
      </c>
      <c r="M552" s="19"/>
      <c r="N552" s="19">
        <f t="shared" ref="N552:Q552" si="1168">E552*16</f>
        <v>0</v>
      </c>
      <c r="O552" s="19">
        <f t="shared" si="1168"/>
        <v>0</v>
      </c>
      <c r="P552" s="19">
        <f t="shared" si="1168"/>
        <v>32</v>
      </c>
      <c r="Q552" s="19">
        <f t="shared" si="1168"/>
        <v>0</v>
      </c>
      <c r="R552" s="19">
        <f>[1]房源明细!J735</f>
        <v>4.57</v>
      </c>
      <c r="S552" s="19">
        <f t="shared" ref="S552:V552" si="1169">IF($L552&gt;N552,N552,$L552)</f>
        <v>0</v>
      </c>
      <c r="T552" s="19">
        <f t="shared" si="1169"/>
        <v>0</v>
      </c>
      <c r="U552" s="19">
        <f t="shared" si="1169"/>
        <v>32</v>
      </c>
      <c r="V552" s="19">
        <f t="shared" si="1169"/>
        <v>0</v>
      </c>
      <c r="W552" s="19">
        <f>VLOOKUP($K552,[1]房源明细!$B:$P,10,FALSE)</f>
        <v>212</v>
      </c>
      <c r="X552" s="19">
        <f>IF(DATEDIF(I552,$X$2,"m")&gt;12,12,DATEDIF(I552,$X$2,"m"))</f>
        <v>12</v>
      </c>
      <c r="Y552" s="19">
        <f t="shared" si="1095"/>
        <v>2544</v>
      </c>
      <c r="Z552" s="35">
        <f t="shared" si="1096"/>
        <v>0</v>
      </c>
      <c r="AA552" s="35">
        <f t="shared" si="1097"/>
        <v>0</v>
      </c>
      <c r="AB552" s="36">
        <f t="shared" si="1098"/>
        <v>43.872</v>
      </c>
      <c r="AC552" s="35">
        <f t="shared" si="1099"/>
        <v>0</v>
      </c>
      <c r="AD552" s="35">
        <f t="shared" si="1100"/>
        <v>43.87</v>
      </c>
      <c r="AE552" s="19">
        <f t="shared" si="1101"/>
        <v>12</v>
      </c>
      <c r="AF552" s="37">
        <f t="shared" si="1056"/>
        <v>526</v>
      </c>
    </row>
    <row r="553" s="2" customFormat="1" ht="14.25" spans="1:33">
      <c r="A553" s="18">
        <v>731</v>
      </c>
      <c r="B553" s="19" t="str">
        <f>VLOOKUP($K553,[1]房源明细!$B:$P,5,FALSE)</f>
        <v>单银艳</v>
      </c>
      <c r="C553" s="19" t="s">
        <v>989</v>
      </c>
      <c r="D553" s="19">
        <f>VLOOKUP($K553,[1]房源明细!$B:$P,11,FALSE)</f>
        <v>3</v>
      </c>
      <c r="E553" s="19">
        <f>VLOOKUP($K553,[1]房源明细!$B:$P,12,FALSE)</f>
        <v>3</v>
      </c>
      <c r="F553" s="19">
        <f>VLOOKUP($K553,[1]房源明细!$B:$P,13,FALSE)</f>
        <v>0</v>
      </c>
      <c r="G553" s="19">
        <f>VLOOKUP($K553,[1]房源明细!$B:$P,14,FALSE)</f>
        <v>0</v>
      </c>
      <c r="H553" s="19">
        <f>VLOOKUP($K553,[1]房源明细!$B:$P,15,FALSE)</f>
        <v>0</v>
      </c>
      <c r="I553" s="28">
        <f>VLOOKUP($K553,[1]房源明细!$B:$P,3,FALSE)</f>
        <v>43118</v>
      </c>
      <c r="J553" s="19"/>
      <c r="K553" s="29" t="s">
        <v>990</v>
      </c>
      <c r="L553" s="19">
        <f>VLOOKUP($K553,[1]房源明细!$B:$P,2,FALSE)</f>
        <v>57.36</v>
      </c>
      <c r="M553" s="19"/>
      <c r="N553" s="19">
        <f t="shared" ref="N553:Q553" si="1170">E553*16</f>
        <v>48</v>
      </c>
      <c r="O553" s="19">
        <f t="shared" si="1170"/>
        <v>0</v>
      </c>
      <c r="P553" s="19">
        <f t="shared" si="1170"/>
        <v>0</v>
      </c>
      <c r="Q553" s="19">
        <f t="shared" si="1170"/>
        <v>0</v>
      </c>
      <c r="R553" s="19">
        <f>[1]房源明细!J736</f>
        <v>4.57</v>
      </c>
      <c r="S553" s="19">
        <f t="shared" ref="S553:V553" si="1171">IF($L553&gt;N553,N553,$L553)</f>
        <v>48</v>
      </c>
      <c r="T553" s="19">
        <f t="shared" si="1171"/>
        <v>0</v>
      </c>
      <c r="U553" s="19">
        <f t="shared" si="1171"/>
        <v>0</v>
      </c>
      <c r="V553" s="19">
        <f t="shared" si="1171"/>
        <v>0</v>
      </c>
      <c r="W553" s="19">
        <f>VLOOKUP($K553,[1]房源明细!$B:$P,10,FALSE)</f>
        <v>212</v>
      </c>
      <c r="X553" s="19">
        <f>IF(DATEDIF(I553,$X$2,"m")&gt;12,12,DATEDIF(I553,$X$2,"m"))</f>
        <v>12</v>
      </c>
      <c r="Y553" s="19">
        <f t="shared" si="1095"/>
        <v>2544</v>
      </c>
      <c r="Z553" s="35">
        <f t="shared" si="1096"/>
        <v>197.424</v>
      </c>
      <c r="AA553" s="35">
        <f t="shared" si="1097"/>
        <v>0</v>
      </c>
      <c r="AB553" s="36">
        <f t="shared" si="1098"/>
        <v>0</v>
      </c>
      <c r="AC553" s="35">
        <f t="shared" si="1099"/>
        <v>0</v>
      </c>
      <c r="AD553" s="35">
        <f t="shared" si="1100"/>
        <v>197.42</v>
      </c>
      <c r="AE553" s="19">
        <f t="shared" si="1101"/>
        <v>12</v>
      </c>
      <c r="AF553" s="37">
        <f t="shared" si="1056"/>
        <v>2369</v>
      </c>
      <c r="AG553" s="2" t="s">
        <v>991</v>
      </c>
    </row>
    <row r="554" s="2" customFormat="1" ht="30" customHeight="1" spans="1:32">
      <c r="A554" s="18">
        <v>732</v>
      </c>
      <c r="B554" s="19" t="str">
        <f>VLOOKUP($K554,[1]房源明细!$B:$P,5,FALSE)</f>
        <v>何永贤</v>
      </c>
      <c r="C554" s="19" t="s">
        <v>992</v>
      </c>
      <c r="D554" s="19">
        <f>VLOOKUP($K554,[1]房源明细!$B:$P,11,FALSE)</f>
        <v>1</v>
      </c>
      <c r="E554" s="19">
        <f>VLOOKUP($K554,[1]房源明细!$B:$P,12,FALSE)</f>
        <v>0</v>
      </c>
      <c r="F554" s="19">
        <f>VLOOKUP($K554,[1]房源明细!$B:$P,13,FALSE)</f>
        <v>0</v>
      </c>
      <c r="G554" s="19">
        <f>VLOOKUP($K554,[1]房源明细!$B:$P,14,FALSE)</f>
        <v>1</v>
      </c>
      <c r="H554" s="19">
        <f>VLOOKUP($K554,[1]房源明细!$B:$P,15,FALSE)</f>
        <v>0</v>
      </c>
      <c r="I554" s="28">
        <f>VLOOKUP($K554,[1]房源明细!$B:$P,3,FALSE)</f>
        <v>43452</v>
      </c>
      <c r="J554" s="19"/>
      <c r="K554" s="29" t="s">
        <v>993</v>
      </c>
      <c r="L554" s="19">
        <f>VLOOKUP($K554,[1]房源明细!$B:$P,2,FALSE)</f>
        <v>58.14</v>
      </c>
      <c r="M554" s="19"/>
      <c r="N554" s="19">
        <f t="shared" ref="N554:Q554" si="1172">E554*16</f>
        <v>0</v>
      </c>
      <c r="O554" s="19">
        <f t="shared" si="1172"/>
        <v>0</v>
      </c>
      <c r="P554" s="19">
        <f t="shared" si="1172"/>
        <v>16</v>
      </c>
      <c r="Q554" s="19">
        <f t="shared" si="1172"/>
        <v>0</v>
      </c>
      <c r="R554" s="19">
        <f>[1]房源明细!J737</f>
        <v>4.57</v>
      </c>
      <c r="S554" s="19">
        <f t="shared" ref="S554:V554" si="1173">IF($L554&gt;N554,N554,$L554)</f>
        <v>0</v>
      </c>
      <c r="T554" s="19">
        <f t="shared" si="1173"/>
        <v>0</v>
      </c>
      <c r="U554" s="19">
        <f t="shared" si="1173"/>
        <v>16</v>
      </c>
      <c r="V554" s="19">
        <f t="shared" si="1173"/>
        <v>0</v>
      </c>
      <c r="W554" s="19">
        <f>VLOOKUP($K554,[1]房源明细!$B:$P,10,FALSE)</f>
        <v>215</v>
      </c>
      <c r="X554" s="19">
        <f>IF(DATEDIF(I554,$X$2,"m")&gt;12,12,DATEDIF(I554,$X$2,"m"))</f>
        <v>12</v>
      </c>
      <c r="Y554" s="19">
        <f t="shared" si="1095"/>
        <v>2580</v>
      </c>
      <c r="Z554" s="35">
        <f t="shared" si="1096"/>
        <v>0</v>
      </c>
      <c r="AA554" s="35">
        <f t="shared" si="1097"/>
        <v>0</v>
      </c>
      <c r="AB554" s="36">
        <f t="shared" si="1098"/>
        <v>21.936</v>
      </c>
      <c r="AC554" s="35">
        <f t="shared" si="1099"/>
        <v>0</v>
      </c>
      <c r="AD554" s="35">
        <f t="shared" si="1100"/>
        <v>21.93</v>
      </c>
      <c r="AE554" s="19">
        <f t="shared" si="1101"/>
        <v>12</v>
      </c>
      <c r="AF554" s="37">
        <f t="shared" si="1056"/>
        <v>263</v>
      </c>
    </row>
    <row r="555" s="2" customFormat="1" ht="29" customHeight="1" spans="1:32">
      <c r="A555" s="18">
        <v>733</v>
      </c>
      <c r="B555" s="19" t="str">
        <f>VLOOKUP($K555,[1]房源明细!$B:$P,5,FALSE)</f>
        <v>董枚芳</v>
      </c>
      <c r="C555" s="19" t="s">
        <v>994</v>
      </c>
      <c r="D555" s="19">
        <f>VLOOKUP($K555,[1]房源明细!$B:$P,11,FALSE)</f>
        <v>2</v>
      </c>
      <c r="E555" s="19">
        <f>VLOOKUP($K555,[1]房源明细!$B:$P,12,FALSE)</f>
        <v>0</v>
      </c>
      <c r="F555" s="19">
        <f>VLOOKUP($K555,[1]房源明细!$B:$P,13,FALSE)</f>
        <v>0</v>
      </c>
      <c r="G555" s="19">
        <f>VLOOKUP($K555,[1]房源明细!$B:$P,14,FALSE)</f>
        <v>2</v>
      </c>
      <c r="H555" s="19">
        <f>VLOOKUP($K555,[1]房源明细!$B:$P,15,FALSE)</f>
        <v>0</v>
      </c>
      <c r="I555" s="28">
        <f>VLOOKUP($K555,[1]房源明细!$B:$P,3,FALSE)</f>
        <v>43119</v>
      </c>
      <c r="J555" s="19"/>
      <c r="K555" s="29" t="s">
        <v>995</v>
      </c>
      <c r="L555" s="19">
        <f>VLOOKUP($K555,[1]房源明细!$B:$P,2,FALSE)</f>
        <v>58.7</v>
      </c>
      <c r="M555" s="19"/>
      <c r="N555" s="19">
        <f t="shared" ref="N555:Q555" si="1174">E555*16</f>
        <v>0</v>
      </c>
      <c r="O555" s="19">
        <f t="shared" si="1174"/>
        <v>0</v>
      </c>
      <c r="P555" s="19">
        <f t="shared" si="1174"/>
        <v>32</v>
      </c>
      <c r="Q555" s="19">
        <f t="shared" si="1174"/>
        <v>0</v>
      </c>
      <c r="R555" s="19">
        <f>[1]房源明细!J738</f>
        <v>4.57</v>
      </c>
      <c r="S555" s="19">
        <f t="shared" ref="S555:V555" si="1175">IF($L555&gt;N555,N555,$L555)</f>
        <v>0</v>
      </c>
      <c r="T555" s="19">
        <f t="shared" si="1175"/>
        <v>0</v>
      </c>
      <c r="U555" s="19">
        <f t="shared" si="1175"/>
        <v>32</v>
      </c>
      <c r="V555" s="19">
        <f t="shared" si="1175"/>
        <v>0</v>
      </c>
      <c r="W555" s="19">
        <f>VLOOKUP($K555,[1]房源明细!$B:$P,10,FALSE)</f>
        <v>217</v>
      </c>
      <c r="X555" s="19">
        <f>IF(DATEDIF(I555,$X$2,"m")&gt;12,12,DATEDIF(I555,$X$2,"m"))</f>
        <v>12</v>
      </c>
      <c r="Y555" s="19">
        <f t="shared" si="1095"/>
        <v>2604</v>
      </c>
      <c r="Z555" s="35">
        <f t="shared" si="1096"/>
        <v>0</v>
      </c>
      <c r="AA555" s="35">
        <f t="shared" si="1097"/>
        <v>0</v>
      </c>
      <c r="AB555" s="36">
        <f t="shared" si="1098"/>
        <v>43.872</v>
      </c>
      <c r="AC555" s="35">
        <f t="shared" si="1099"/>
        <v>0</v>
      </c>
      <c r="AD555" s="35">
        <f t="shared" si="1100"/>
        <v>43.87</v>
      </c>
      <c r="AE555" s="19">
        <f t="shared" si="1101"/>
        <v>12</v>
      </c>
      <c r="AF555" s="37">
        <f t="shared" si="1056"/>
        <v>526</v>
      </c>
    </row>
    <row r="556" s="2" customFormat="1" ht="37" customHeight="1" spans="1:32">
      <c r="A556" s="18">
        <v>734</v>
      </c>
      <c r="B556" s="19" t="str">
        <f>VLOOKUP($K556,[1]房源明细!$B:$P,5,FALSE)</f>
        <v>沈庆良</v>
      </c>
      <c r="C556" s="19" t="s">
        <v>996</v>
      </c>
      <c r="D556" s="19">
        <f>VLOOKUP($K556,[1]房源明细!$B:$P,11,FALSE)</f>
        <v>1</v>
      </c>
      <c r="E556" s="19">
        <f>VLOOKUP($K556,[1]房源明细!$B:$P,12,FALSE)</f>
        <v>0</v>
      </c>
      <c r="F556" s="19">
        <f>VLOOKUP($K556,[1]房源明细!$B:$P,13,FALSE)</f>
        <v>0</v>
      </c>
      <c r="G556" s="19">
        <f>VLOOKUP($K556,[1]房源明细!$B:$P,14,FALSE)</f>
        <v>1</v>
      </c>
      <c r="H556" s="19">
        <f>VLOOKUP($K556,[1]房源明细!$B:$P,15,FALSE)</f>
        <v>0</v>
      </c>
      <c r="I556" s="28">
        <f>VLOOKUP($K556,[1]房源明细!$B:$P,3,FALSE)</f>
        <v>43567</v>
      </c>
      <c r="J556" s="19"/>
      <c r="K556" s="29" t="s">
        <v>997</v>
      </c>
      <c r="L556" s="19">
        <f>VLOOKUP($K556,[1]房源明细!$B:$P,2,FALSE)</f>
        <v>56.05</v>
      </c>
      <c r="M556" s="19"/>
      <c r="N556" s="19">
        <f t="shared" ref="N556:Q556" si="1176">E556*16</f>
        <v>0</v>
      </c>
      <c r="O556" s="19">
        <f t="shared" si="1176"/>
        <v>0</v>
      </c>
      <c r="P556" s="19">
        <f t="shared" si="1176"/>
        <v>16</v>
      </c>
      <c r="Q556" s="19">
        <f t="shared" si="1176"/>
        <v>0</v>
      </c>
      <c r="R556" s="19">
        <f>[1]房源明细!J739</f>
        <v>4.57</v>
      </c>
      <c r="S556" s="19">
        <f t="shared" ref="S556:V556" si="1177">IF($L556&gt;N556,N556,$L556)</f>
        <v>0</v>
      </c>
      <c r="T556" s="19">
        <f t="shared" si="1177"/>
        <v>0</v>
      </c>
      <c r="U556" s="19">
        <f t="shared" si="1177"/>
        <v>16</v>
      </c>
      <c r="V556" s="19">
        <f t="shared" si="1177"/>
        <v>0</v>
      </c>
      <c r="W556" s="19">
        <f>VLOOKUP($K556,[1]房源明细!$B:$P,10,FALSE)</f>
        <v>207</v>
      </c>
      <c r="X556" s="19">
        <f>IF(DATEDIF(I556,$X$2,"m")&gt;12,12,DATEDIF(I556,$X$2,"m"))</f>
        <v>12</v>
      </c>
      <c r="Y556" s="19">
        <f t="shared" si="1095"/>
        <v>2484</v>
      </c>
      <c r="Z556" s="35">
        <f t="shared" si="1096"/>
        <v>0</v>
      </c>
      <c r="AA556" s="35">
        <f t="shared" si="1097"/>
        <v>0</v>
      </c>
      <c r="AB556" s="36">
        <f t="shared" si="1098"/>
        <v>21.936</v>
      </c>
      <c r="AC556" s="35">
        <f t="shared" si="1099"/>
        <v>0</v>
      </c>
      <c r="AD556" s="35">
        <f t="shared" si="1100"/>
        <v>21.93</v>
      </c>
      <c r="AE556" s="19">
        <f t="shared" si="1101"/>
        <v>12</v>
      </c>
      <c r="AF556" s="37">
        <f t="shared" si="1056"/>
        <v>263</v>
      </c>
    </row>
    <row r="557" s="2" customFormat="1" ht="33" customHeight="1" spans="1:32">
      <c r="A557" s="18">
        <v>735</v>
      </c>
      <c r="B557" s="19" t="str">
        <f>VLOOKUP($K557,[1]房源明细!$B:$P,5,FALSE)</f>
        <v>陈祥发</v>
      </c>
      <c r="C557" s="19" t="s">
        <v>998</v>
      </c>
      <c r="D557" s="19">
        <f>VLOOKUP($K557,[1]房源明细!$B:$P,11,FALSE)</f>
        <v>3</v>
      </c>
      <c r="E557" s="19">
        <f>VLOOKUP($K557,[1]房源明细!$B:$P,12,FALSE)</f>
        <v>0</v>
      </c>
      <c r="F557" s="19">
        <f>VLOOKUP($K557,[1]房源明细!$B:$P,13,FALSE)</f>
        <v>0</v>
      </c>
      <c r="G557" s="19">
        <f>VLOOKUP($K557,[1]房源明细!$B:$P,14,FALSE)</f>
        <v>3</v>
      </c>
      <c r="H557" s="19">
        <f>VLOOKUP($K557,[1]房源明细!$B:$P,15,FALSE)</f>
        <v>0</v>
      </c>
      <c r="I557" s="28">
        <f>VLOOKUP($K557,[1]房源明细!$B:$P,3,FALSE)</f>
        <v>43567</v>
      </c>
      <c r="J557" s="19"/>
      <c r="K557" s="29" t="s">
        <v>999</v>
      </c>
      <c r="L557" s="19">
        <f>VLOOKUP($K557,[1]房源明细!$B:$P,2,FALSE)</f>
        <v>56.04</v>
      </c>
      <c r="M557" s="19"/>
      <c r="N557" s="19">
        <f t="shared" ref="N557:Q557" si="1178">E557*16</f>
        <v>0</v>
      </c>
      <c r="O557" s="19">
        <f t="shared" si="1178"/>
        <v>0</v>
      </c>
      <c r="P557" s="19">
        <f t="shared" si="1178"/>
        <v>48</v>
      </c>
      <c r="Q557" s="19">
        <f t="shared" si="1178"/>
        <v>0</v>
      </c>
      <c r="R557" s="19">
        <f>[1]房源明细!J740</f>
        <v>4.57</v>
      </c>
      <c r="S557" s="19">
        <f t="shared" ref="S557:V557" si="1179">IF($L557&gt;N557,N557,$L557)</f>
        <v>0</v>
      </c>
      <c r="T557" s="19">
        <f t="shared" si="1179"/>
        <v>0</v>
      </c>
      <c r="U557" s="19">
        <f t="shared" si="1179"/>
        <v>48</v>
      </c>
      <c r="V557" s="19">
        <f t="shared" si="1179"/>
        <v>0</v>
      </c>
      <c r="W557" s="19">
        <f>VLOOKUP($K557,[1]房源明细!$B:$P,10,FALSE)</f>
        <v>207</v>
      </c>
      <c r="X557" s="19">
        <f>IF(DATEDIF(I557,$X$2,"m")&gt;12,12,DATEDIF(I557,$X$2,"m"))</f>
        <v>12</v>
      </c>
      <c r="Y557" s="19">
        <f t="shared" si="1095"/>
        <v>2484</v>
      </c>
      <c r="Z557" s="35">
        <f t="shared" si="1096"/>
        <v>0</v>
      </c>
      <c r="AA557" s="35">
        <f t="shared" si="1097"/>
        <v>0</v>
      </c>
      <c r="AB557" s="36">
        <f t="shared" si="1098"/>
        <v>65.808</v>
      </c>
      <c r="AC557" s="35">
        <f t="shared" si="1099"/>
        <v>0</v>
      </c>
      <c r="AD557" s="35">
        <f t="shared" si="1100"/>
        <v>65.8</v>
      </c>
      <c r="AE557" s="19">
        <f t="shared" si="1101"/>
        <v>12</v>
      </c>
      <c r="AF557" s="37">
        <f t="shared" si="1056"/>
        <v>789</v>
      </c>
    </row>
    <row r="558" s="2" customFormat="1" ht="14.25" spans="1:32">
      <c r="A558" s="18">
        <v>736</v>
      </c>
      <c r="B558" s="19" t="str">
        <f>VLOOKUP($K558,[1]房源明细!$B:$P,5,FALSE)</f>
        <v>熊静娜</v>
      </c>
      <c r="C558" s="19" t="s">
        <v>168</v>
      </c>
      <c r="D558" s="19">
        <f>VLOOKUP($K558,[1]房源明细!$B:$P,11,FALSE)</f>
        <v>1</v>
      </c>
      <c r="E558" s="19">
        <f>VLOOKUP($K558,[1]房源明细!$B:$P,12,FALSE)</f>
        <v>1</v>
      </c>
      <c r="F558" s="19">
        <f>VLOOKUP($K558,[1]房源明细!$B:$P,13,FALSE)</f>
        <v>0</v>
      </c>
      <c r="G558" s="19">
        <f>VLOOKUP($K558,[1]房源明细!$B:$P,14,FALSE)</f>
        <v>0</v>
      </c>
      <c r="H558" s="19">
        <f>VLOOKUP($K558,[1]房源明细!$B:$P,15,FALSE)</f>
        <v>0</v>
      </c>
      <c r="I558" s="28">
        <f>VLOOKUP($K558,[1]房源明细!$B:$P,3,FALSE)</f>
        <v>43034</v>
      </c>
      <c r="J558" s="19"/>
      <c r="K558" s="29" t="s">
        <v>1000</v>
      </c>
      <c r="L558" s="19">
        <f>VLOOKUP($K558,[1]房源明细!$B:$P,2,FALSE)</f>
        <v>56.82</v>
      </c>
      <c r="M558" s="19"/>
      <c r="N558" s="19">
        <f t="shared" ref="N558:Q558" si="1180">E558*16</f>
        <v>16</v>
      </c>
      <c r="O558" s="19">
        <f t="shared" si="1180"/>
        <v>0</v>
      </c>
      <c r="P558" s="19">
        <f t="shared" si="1180"/>
        <v>0</v>
      </c>
      <c r="Q558" s="19">
        <f t="shared" si="1180"/>
        <v>0</v>
      </c>
      <c r="R558" s="19">
        <f>[1]房源明细!J741</f>
        <v>4.57</v>
      </c>
      <c r="S558" s="19">
        <f t="shared" ref="S558:V558" si="1181">IF($L558&gt;N558,N558,$L558)</f>
        <v>16</v>
      </c>
      <c r="T558" s="19">
        <f t="shared" si="1181"/>
        <v>0</v>
      </c>
      <c r="U558" s="19">
        <f t="shared" si="1181"/>
        <v>0</v>
      </c>
      <c r="V558" s="19">
        <f t="shared" si="1181"/>
        <v>0</v>
      </c>
      <c r="W558" s="19">
        <f>VLOOKUP($K558,[1]房源明细!$B:$P,10,FALSE)</f>
        <v>210</v>
      </c>
      <c r="X558" s="19">
        <f>IF(DATEDIF(I558,$X$2,"m")&gt;12,12,DATEDIF(I558,$X$2,"m"))</f>
        <v>12</v>
      </c>
      <c r="Y558" s="19">
        <f t="shared" si="1095"/>
        <v>2520</v>
      </c>
      <c r="Z558" s="35">
        <f t="shared" si="1096"/>
        <v>65.808</v>
      </c>
      <c r="AA558" s="35">
        <f t="shared" si="1097"/>
        <v>0</v>
      </c>
      <c r="AB558" s="36">
        <f t="shared" si="1098"/>
        <v>0</v>
      </c>
      <c r="AC558" s="35">
        <f t="shared" si="1099"/>
        <v>0</v>
      </c>
      <c r="AD558" s="35">
        <f t="shared" si="1100"/>
        <v>65.8</v>
      </c>
      <c r="AE558" s="19">
        <f t="shared" si="1101"/>
        <v>12</v>
      </c>
      <c r="AF558" s="37">
        <f t="shared" si="1056"/>
        <v>789</v>
      </c>
    </row>
    <row r="559" s="2" customFormat="1" ht="14.25" spans="1:32">
      <c r="A559" s="18">
        <v>737</v>
      </c>
      <c r="B559" s="19" t="str">
        <f>VLOOKUP($K559,[1]房源明细!$B:$P,5,FALSE)</f>
        <v>费新送</v>
      </c>
      <c r="C559" s="19" t="s">
        <v>864</v>
      </c>
      <c r="D559" s="19">
        <f>VLOOKUP($K559,[1]房源明细!$B:$P,11,FALSE)</f>
        <v>3</v>
      </c>
      <c r="E559" s="19">
        <f>VLOOKUP($K559,[1]房源明细!$B:$P,12,FALSE)</f>
        <v>0</v>
      </c>
      <c r="F559" s="19">
        <f>VLOOKUP($K559,[1]房源明细!$B:$P,13,FALSE)</f>
        <v>0</v>
      </c>
      <c r="G559" s="19">
        <f>VLOOKUP($K559,[1]房源明细!$B:$P,14,FALSE)</f>
        <v>3</v>
      </c>
      <c r="H559" s="19">
        <f>VLOOKUP($K559,[1]房源明细!$B:$P,15,FALSE)</f>
        <v>0</v>
      </c>
      <c r="I559" s="28">
        <f>VLOOKUP($K559,[1]房源明细!$B:$P,3,FALSE)</f>
        <v>43567</v>
      </c>
      <c r="J559" s="19"/>
      <c r="K559" s="29" t="s">
        <v>1001</v>
      </c>
      <c r="L559" s="19">
        <f>VLOOKUP($K559,[1]房源明细!$B:$P,2,FALSE)</f>
        <v>57.36</v>
      </c>
      <c r="M559" s="19"/>
      <c r="N559" s="19">
        <f t="shared" ref="N559:Q559" si="1182">E559*16</f>
        <v>0</v>
      </c>
      <c r="O559" s="19">
        <f t="shared" si="1182"/>
        <v>0</v>
      </c>
      <c r="P559" s="19">
        <f t="shared" si="1182"/>
        <v>48</v>
      </c>
      <c r="Q559" s="19">
        <f t="shared" si="1182"/>
        <v>0</v>
      </c>
      <c r="R559" s="19">
        <f>[1]房源明细!J742</f>
        <v>4.57</v>
      </c>
      <c r="S559" s="19">
        <f t="shared" ref="S559:V559" si="1183">IF($L559&gt;N559,N559,$L559)</f>
        <v>0</v>
      </c>
      <c r="T559" s="19">
        <f t="shared" si="1183"/>
        <v>0</v>
      </c>
      <c r="U559" s="19">
        <f t="shared" si="1183"/>
        <v>48</v>
      </c>
      <c r="V559" s="19">
        <f t="shared" si="1183"/>
        <v>0</v>
      </c>
      <c r="W559" s="19">
        <f>VLOOKUP($K559,[1]房源明细!$B:$P,10,FALSE)</f>
        <v>212</v>
      </c>
      <c r="X559" s="19">
        <f>IF(DATEDIF(I559,$X$2,"m")&gt;12,12,DATEDIF(I559,$X$2,"m"))</f>
        <v>12</v>
      </c>
      <c r="Y559" s="19">
        <f t="shared" si="1095"/>
        <v>2544</v>
      </c>
      <c r="Z559" s="35">
        <f t="shared" si="1096"/>
        <v>0</v>
      </c>
      <c r="AA559" s="35">
        <f t="shared" si="1097"/>
        <v>0</v>
      </c>
      <c r="AB559" s="36">
        <f t="shared" si="1098"/>
        <v>65.808</v>
      </c>
      <c r="AC559" s="35">
        <f t="shared" si="1099"/>
        <v>0</v>
      </c>
      <c r="AD559" s="35">
        <f t="shared" si="1100"/>
        <v>65.8</v>
      </c>
      <c r="AE559" s="19">
        <f t="shared" si="1101"/>
        <v>12</v>
      </c>
      <c r="AF559" s="37">
        <f t="shared" si="1056"/>
        <v>789</v>
      </c>
    </row>
    <row r="560" s="2" customFormat="1" ht="14.25" spans="1:32">
      <c r="A560" s="18">
        <v>738</v>
      </c>
      <c r="B560" s="19" t="str">
        <f>VLOOKUP($K560,[1]房源明细!$B:$P,5,FALSE)</f>
        <v>柯长法</v>
      </c>
      <c r="C560" s="19" t="s">
        <v>1002</v>
      </c>
      <c r="D560" s="19">
        <f>VLOOKUP($K560,[1]房源明细!$B:$P,11,FALSE)</f>
        <v>2</v>
      </c>
      <c r="E560" s="19">
        <f>VLOOKUP($K560,[1]房源明细!$B:$P,12,FALSE)</f>
        <v>0</v>
      </c>
      <c r="F560" s="19">
        <f>VLOOKUP($K560,[1]房源明细!$B:$P,13,FALSE)</f>
        <v>0</v>
      </c>
      <c r="G560" s="19">
        <f>VLOOKUP($K560,[1]房源明细!$B:$P,14,FALSE)</f>
        <v>2</v>
      </c>
      <c r="H560" s="19">
        <f>VLOOKUP($K560,[1]房源明细!$B:$P,15,FALSE)</f>
        <v>0</v>
      </c>
      <c r="I560" s="28">
        <f>VLOOKUP($K560,[1]房源明细!$B:$P,3,FALSE)</f>
        <v>43571</v>
      </c>
      <c r="J560" s="19"/>
      <c r="K560" s="29" t="s">
        <v>1003</v>
      </c>
      <c r="L560" s="19">
        <f>VLOOKUP($K560,[1]房源明细!$B:$P,2,FALSE)</f>
        <v>56.05</v>
      </c>
      <c r="M560" s="19"/>
      <c r="N560" s="19">
        <f t="shared" ref="N560:Q560" si="1184">E560*16</f>
        <v>0</v>
      </c>
      <c r="O560" s="19">
        <f t="shared" si="1184"/>
        <v>0</v>
      </c>
      <c r="P560" s="19">
        <f t="shared" si="1184"/>
        <v>32</v>
      </c>
      <c r="Q560" s="19">
        <f t="shared" si="1184"/>
        <v>0</v>
      </c>
      <c r="R560" s="19">
        <f>[1]房源明细!J743</f>
        <v>4.57</v>
      </c>
      <c r="S560" s="19">
        <f t="shared" ref="S560:V560" si="1185">IF($L560&gt;N560,N560,$L560)</f>
        <v>0</v>
      </c>
      <c r="T560" s="19">
        <f t="shared" si="1185"/>
        <v>0</v>
      </c>
      <c r="U560" s="19">
        <f t="shared" si="1185"/>
        <v>32</v>
      </c>
      <c r="V560" s="19">
        <f t="shared" si="1185"/>
        <v>0</v>
      </c>
      <c r="W560" s="19">
        <f>VLOOKUP($K560,[1]房源明细!$B:$P,10,FALSE)</f>
        <v>209</v>
      </c>
      <c r="X560" s="19">
        <f>IF(DATEDIF(I560,$X$2,"m")&gt;12,12,DATEDIF(I560,$X$2,"m"))</f>
        <v>12</v>
      </c>
      <c r="Y560" s="19">
        <f t="shared" si="1095"/>
        <v>2508</v>
      </c>
      <c r="Z560" s="35">
        <f t="shared" si="1096"/>
        <v>0</v>
      </c>
      <c r="AA560" s="35">
        <f t="shared" si="1097"/>
        <v>0</v>
      </c>
      <c r="AB560" s="36">
        <f t="shared" si="1098"/>
        <v>43.872</v>
      </c>
      <c r="AC560" s="35">
        <f t="shared" si="1099"/>
        <v>0</v>
      </c>
      <c r="AD560" s="35">
        <f t="shared" si="1100"/>
        <v>43.87</v>
      </c>
      <c r="AE560" s="19">
        <f t="shared" si="1101"/>
        <v>12</v>
      </c>
      <c r="AF560" s="37">
        <f t="shared" si="1056"/>
        <v>526</v>
      </c>
    </row>
    <row r="561" s="2" customFormat="1" ht="14.25" spans="1:32">
      <c r="A561" s="18">
        <v>739</v>
      </c>
      <c r="B561" s="19" t="str">
        <f>VLOOKUP($K561,[1]房源明细!$B:$P,5,FALSE)</f>
        <v>包士新</v>
      </c>
      <c r="C561" s="19" t="s">
        <v>215</v>
      </c>
      <c r="D561" s="19">
        <f>VLOOKUP($K561,[1]房源明细!$B:$P,11,FALSE)</f>
        <v>3</v>
      </c>
      <c r="E561" s="19">
        <f>VLOOKUP($K561,[1]房源明细!$B:$P,12,FALSE)</f>
        <v>0</v>
      </c>
      <c r="F561" s="19">
        <f>VLOOKUP($K561,[1]房源明细!$B:$P,13,FALSE)</f>
        <v>0</v>
      </c>
      <c r="G561" s="19">
        <f>VLOOKUP($K561,[1]房源明细!$B:$P,14,FALSE)</f>
        <v>3</v>
      </c>
      <c r="H561" s="19">
        <f>VLOOKUP($K561,[1]房源明细!$B:$P,15,FALSE)</f>
        <v>0</v>
      </c>
      <c r="I561" s="28">
        <f>VLOOKUP($K561,[1]房源明细!$B:$P,3,FALSE)</f>
        <v>43678</v>
      </c>
      <c r="J561" s="19"/>
      <c r="K561" s="29" t="s">
        <v>1004</v>
      </c>
      <c r="L561" s="19">
        <f>VLOOKUP($K561,[1]房源明细!$B:$P,2,FALSE)</f>
        <v>56.04</v>
      </c>
      <c r="M561" s="19"/>
      <c r="N561" s="19">
        <f t="shared" ref="N561:Q561" si="1186">E561*16</f>
        <v>0</v>
      </c>
      <c r="O561" s="19">
        <f t="shared" si="1186"/>
        <v>0</v>
      </c>
      <c r="P561" s="19">
        <f t="shared" si="1186"/>
        <v>48</v>
      </c>
      <c r="Q561" s="19">
        <f t="shared" si="1186"/>
        <v>0</v>
      </c>
      <c r="R561" s="19">
        <f>[1]房源明细!J744</f>
        <v>4.57</v>
      </c>
      <c r="S561" s="19">
        <f t="shared" ref="S561:V561" si="1187">IF($L561&gt;N561,N561,$L561)</f>
        <v>0</v>
      </c>
      <c r="T561" s="19">
        <f t="shared" si="1187"/>
        <v>0</v>
      </c>
      <c r="U561" s="19">
        <f t="shared" si="1187"/>
        <v>48</v>
      </c>
      <c r="V561" s="19">
        <f t="shared" si="1187"/>
        <v>0</v>
      </c>
      <c r="W561" s="19">
        <f>VLOOKUP($K561,[1]房源明细!$B:$P,10,FALSE)</f>
        <v>208</v>
      </c>
      <c r="X561" s="19">
        <f>IF(DATEDIF(I561,$X$2,"m")&gt;12,12,DATEDIF(I561,$X$2,"m"))</f>
        <v>12</v>
      </c>
      <c r="Y561" s="19">
        <f t="shared" si="1095"/>
        <v>2496</v>
      </c>
      <c r="Z561" s="35">
        <f t="shared" si="1096"/>
        <v>0</v>
      </c>
      <c r="AA561" s="35">
        <f t="shared" si="1097"/>
        <v>0</v>
      </c>
      <c r="AB561" s="36">
        <f t="shared" si="1098"/>
        <v>65.808</v>
      </c>
      <c r="AC561" s="35">
        <f t="shared" si="1099"/>
        <v>0</v>
      </c>
      <c r="AD561" s="35">
        <f t="shared" si="1100"/>
        <v>65.8</v>
      </c>
      <c r="AE561" s="19">
        <f t="shared" si="1101"/>
        <v>12</v>
      </c>
      <c r="AF561" s="37">
        <f t="shared" si="1056"/>
        <v>789</v>
      </c>
    </row>
    <row r="562" s="2" customFormat="1" ht="14.25" spans="1:32">
      <c r="A562" s="18">
        <v>740</v>
      </c>
      <c r="B562" s="19" t="str">
        <f>VLOOKUP($K562,[1]房源明细!$B:$P,5,FALSE)</f>
        <v>龚花梅</v>
      </c>
      <c r="C562" s="19" t="s">
        <v>1005</v>
      </c>
      <c r="D562" s="19">
        <f>VLOOKUP($K562,[1]房源明细!$B:$P,11,FALSE)</f>
        <v>4</v>
      </c>
      <c r="E562" s="19">
        <f>VLOOKUP($K562,[1]房源明细!$B:$P,12,FALSE)</f>
        <v>0</v>
      </c>
      <c r="F562" s="19">
        <f>VLOOKUP($K562,[1]房源明细!$B:$P,13,FALSE)</f>
        <v>0</v>
      </c>
      <c r="G562" s="19">
        <f>VLOOKUP($K562,[1]房源明细!$B:$P,14,FALSE)</f>
        <v>4</v>
      </c>
      <c r="H562" s="19">
        <f>VLOOKUP($K562,[1]房源明细!$B:$P,15,FALSE)</f>
        <v>0</v>
      </c>
      <c r="I562" s="28">
        <f>VLOOKUP($K562,[1]房源明细!$B:$P,3,FALSE)</f>
        <v>43119</v>
      </c>
      <c r="J562" s="19"/>
      <c r="K562" s="29" t="s">
        <v>1006</v>
      </c>
      <c r="L562" s="19">
        <f>VLOOKUP($K562,[1]房源明细!$B:$P,2,FALSE)</f>
        <v>56.82</v>
      </c>
      <c r="M562" s="19"/>
      <c r="N562" s="19">
        <f t="shared" ref="N562:Q562" si="1188">E562*16</f>
        <v>0</v>
      </c>
      <c r="O562" s="19">
        <f t="shared" si="1188"/>
        <v>0</v>
      </c>
      <c r="P562" s="19">
        <f t="shared" si="1188"/>
        <v>64</v>
      </c>
      <c r="Q562" s="19">
        <f t="shared" si="1188"/>
        <v>0</v>
      </c>
      <c r="R562" s="19">
        <f>[1]房源明细!J745</f>
        <v>4.57</v>
      </c>
      <c r="S562" s="19">
        <f t="shared" ref="S562:V562" si="1189">IF($L562&gt;N562,N562,$L562)</f>
        <v>0</v>
      </c>
      <c r="T562" s="19">
        <f t="shared" si="1189"/>
        <v>0</v>
      </c>
      <c r="U562" s="19">
        <f t="shared" si="1189"/>
        <v>56.82</v>
      </c>
      <c r="V562" s="19">
        <f t="shared" si="1189"/>
        <v>0</v>
      </c>
      <c r="W562" s="19">
        <f>VLOOKUP($K562,[1]房源明细!$B:$P,10,FALSE)</f>
        <v>211</v>
      </c>
      <c r="X562" s="19">
        <f>IF(DATEDIF(I562,$X$2,"m")&gt;12,12,DATEDIF(I562,$X$2,"m"))</f>
        <v>12</v>
      </c>
      <c r="Y562" s="19">
        <f t="shared" si="1095"/>
        <v>2532</v>
      </c>
      <c r="Z562" s="35">
        <f t="shared" si="1096"/>
        <v>0</v>
      </c>
      <c r="AA562" s="35">
        <f t="shared" si="1097"/>
        <v>0</v>
      </c>
      <c r="AB562" s="36">
        <f t="shared" si="1098"/>
        <v>77.90022</v>
      </c>
      <c r="AC562" s="35">
        <f t="shared" si="1099"/>
        <v>0</v>
      </c>
      <c r="AD562" s="35">
        <f t="shared" si="1100"/>
        <v>77.9</v>
      </c>
      <c r="AE562" s="19">
        <f t="shared" si="1101"/>
        <v>12</v>
      </c>
      <c r="AF562" s="37">
        <f t="shared" si="1056"/>
        <v>934</v>
      </c>
    </row>
    <row r="563" s="2" customFormat="1" ht="14.25" spans="1:32">
      <c r="A563" s="18">
        <v>741</v>
      </c>
      <c r="B563" s="19" t="str">
        <f>VLOOKUP($K563,[1]房源明细!$B:$P,5,FALSE)</f>
        <v>周进国</v>
      </c>
      <c r="C563" s="19" t="s">
        <v>271</v>
      </c>
      <c r="D563" s="19">
        <f>VLOOKUP($K563,[1]房源明细!$B:$P,11,FALSE)</f>
        <v>3</v>
      </c>
      <c r="E563" s="19">
        <f>VLOOKUP($K563,[1]房源明细!$B:$P,12,FALSE)</f>
        <v>0</v>
      </c>
      <c r="F563" s="19">
        <f>VLOOKUP($K563,[1]房源明细!$B:$P,13,FALSE)</f>
        <v>0</v>
      </c>
      <c r="G563" s="19">
        <f>VLOOKUP($K563,[1]房源明细!$B:$P,14,FALSE)</f>
        <v>3</v>
      </c>
      <c r="H563" s="19">
        <f>VLOOKUP($K563,[1]房源明细!$B:$P,15,FALSE)</f>
        <v>0</v>
      </c>
      <c r="I563" s="28">
        <f>VLOOKUP($K563,[1]房源明细!$B:$P,3,FALSE)</f>
        <v>43678</v>
      </c>
      <c r="J563" s="19"/>
      <c r="K563" s="29" t="s">
        <v>1007</v>
      </c>
      <c r="L563" s="19">
        <f>VLOOKUP($K563,[1]房源明细!$B:$P,2,FALSE)</f>
        <v>56.05</v>
      </c>
      <c r="M563" s="19"/>
      <c r="N563" s="19">
        <f t="shared" ref="N563:Q563" si="1190">E563*16</f>
        <v>0</v>
      </c>
      <c r="O563" s="19">
        <f t="shared" si="1190"/>
        <v>0</v>
      </c>
      <c r="P563" s="19">
        <f t="shared" si="1190"/>
        <v>48</v>
      </c>
      <c r="Q563" s="19">
        <f t="shared" si="1190"/>
        <v>0</v>
      </c>
      <c r="R563" s="19">
        <f>[1]房源明细!J746</f>
        <v>4.57</v>
      </c>
      <c r="S563" s="19">
        <f t="shared" ref="S563:V563" si="1191">IF($L563&gt;N563,N563,$L563)</f>
        <v>0</v>
      </c>
      <c r="T563" s="19">
        <f t="shared" si="1191"/>
        <v>0</v>
      </c>
      <c r="U563" s="19">
        <f t="shared" si="1191"/>
        <v>48</v>
      </c>
      <c r="V563" s="19">
        <f t="shared" si="1191"/>
        <v>0</v>
      </c>
      <c r="W563" s="19">
        <f>VLOOKUP($K563,[1]房源明细!$B:$P,10,FALSE)</f>
        <v>211</v>
      </c>
      <c r="X563" s="19">
        <f>IF(DATEDIF(I563,$X$2,"m")&gt;12,12,DATEDIF(I563,$X$2,"m"))</f>
        <v>12</v>
      </c>
      <c r="Y563" s="19">
        <f t="shared" si="1095"/>
        <v>2532</v>
      </c>
      <c r="Z563" s="35">
        <f t="shared" si="1096"/>
        <v>0</v>
      </c>
      <c r="AA563" s="35">
        <f t="shared" si="1097"/>
        <v>0</v>
      </c>
      <c r="AB563" s="36">
        <f t="shared" si="1098"/>
        <v>65.808</v>
      </c>
      <c r="AC563" s="35">
        <f t="shared" si="1099"/>
        <v>0</v>
      </c>
      <c r="AD563" s="35">
        <f t="shared" si="1100"/>
        <v>65.8</v>
      </c>
      <c r="AE563" s="19">
        <f t="shared" si="1101"/>
        <v>12</v>
      </c>
      <c r="AF563" s="37">
        <f t="shared" ref="AF563:AF595" si="1192">IF(AD563*AE563&gt;Y563,Y563,TRUNC(AD563*AE563,0))</f>
        <v>789</v>
      </c>
    </row>
    <row r="564" s="2" customFormat="1" ht="14.25" spans="1:32">
      <c r="A564" s="18">
        <v>742</v>
      </c>
      <c r="B564" s="19" t="str">
        <f>VLOOKUP($K564,[1]房源明细!$B:$P,5,FALSE)</f>
        <v>李正国</v>
      </c>
      <c r="C564" s="19" t="s">
        <v>308</v>
      </c>
      <c r="D564" s="19">
        <f>VLOOKUP($K564,[1]房源明细!$B:$P,11,FALSE)</f>
        <v>3</v>
      </c>
      <c r="E564" s="19">
        <f>VLOOKUP($K564,[1]房源明细!$B:$P,12,FALSE)</f>
        <v>0</v>
      </c>
      <c r="F564" s="19">
        <f>VLOOKUP($K564,[1]房源明细!$B:$P,13,FALSE)</f>
        <v>0</v>
      </c>
      <c r="G564" s="19">
        <f>VLOOKUP($K564,[1]房源明细!$B:$P,14,FALSE)</f>
        <v>3</v>
      </c>
      <c r="H564" s="19">
        <f>VLOOKUP($K564,[1]房源明细!$B:$P,15,FALSE)</f>
        <v>0</v>
      </c>
      <c r="I564" s="28">
        <f>VLOOKUP($K564,[1]房源明细!$B:$P,3,FALSE)</f>
        <v>43693</v>
      </c>
      <c r="J564" s="19"/>
      <c r="K564" s="29" t="s">
        <v>1008</v>
      </c>
      <c r="L564" s="19">
        <f>VLOOKUP($K564,[1]房源明细!$B:$P,2,FALSE)</f>
        <v>56.04</v>
      </c>
      <c r="M564" s="19"/>
      <c r="N564" s="19">
        <f t="shared" ref="N564:Q564" si="1193">E564*16</f>
        <v>0</v>
      </c>
      <c r="O564" s="19">
        <f t="shared" si="1193"/>
        <v>0</v>
      </c>
      <c r="P564" s="19">
        <f t="shared" si="1193"/>
        <v>48</v>
      </c>
      <c r="Q564" s="19">
        <f t="shared" si="1193"/>
        <v>0</v>
      </c>
      <c r="R564" s="19">
        <f>[1]房源明细!J747</f>
        <v>4.57</v>
      </c>
      <c r="S564" s="19">
        <f t="shared" ref="S564:V564" si="1194">IF($L564&gt;N564,N564,$L564)</f>
        <v>0</v>
      </c>
      <c r="T564" s="19">
        <f t="shared" si="1194"/>
        <v>0</v>
      </c>
      <c r="U564" s="19">
        <f t="shared" si="1194"/>
        <v>48</v>
      </c>
      <c r="V564" s="19">
        <f t="shared" si="1194"/>
        <v>0</v>
      </c>
      <c r="W564" s="19">
        <f>VLOOKUP($K564,[1]房源明细!$B:$P,10,FALSE)</f>
        <v>211</v>
      </c>
      <c r="X564" s="19">
        <f>IF(DATEDIF(I564,$X$2,"m")&gt;12,12,DATEDIF(I564,$X$2,"m"))</f>
        <v>12</v>
      </c>
      <c r="Y564" s="19">
        <f t="shared" si="1095"/>
        <v>2532</v>
      </c>
      <c r="Z564" s="35">
        <f t="shared" si="1096"/>
        <v>0</v>
      </c>
      <c r="AA564" s="35">
        <f t="shared" si="1097"/>
        <v>0</v>
      </c>
      <c r="AB564" s="36">
        <f t="shared" si="1098"/>
        <v>65.808</v>
      </c>
      <c r="AC564" s="35">
        <f t="shared" si="1099"/>
        <v>0</v>
      </c>
      <c r="AD564" s="35">
        <f t="shared" si="1100"/>
        <v>65.8</v>
      </c>
      <c r="AE564" s="19">
        <f t="shared" si="1101"/>
        <v>12</v>
      </c>
      <c r="AF564" s="37">
        <f t="shared" si="1192"/>
        <v>789</v>
      </c>
    </row>
    <row r="565" s="2" customFormat="1" ht="14.25" spans="1:32">
      <c r="A565" s="18">
        <v>743</v>
      </c>
      <c r="B565" s="19" t="str">
        <f>VLOOKUP($K565,[1]房源明细!$B:$P,5,FALSE)</f>
        <v>徐望林</v>
      </c>
      <c r="C565" s="19" t="s">
        <v>721</v>
      </c>
      <c r="D565" s="19">
        <f>VLOOKUP($K565,[1]房源明细!$B:$P,11,FALSE)</f>
        <v>3</v>
      </c>
      <c r="E565" s="19">
        <f>VLOOKUP($K565,[1]房源明细!$B:$P,12,FALSE)</f>
        <v>0</v>
      </c>
      <c r="F565" s="19">
        <f>VLOOKUP($K565,[1]房源明细!$B:$P,13,FALSE)</f>
        <v>0</v>
      </c>
      <c r="G565" s="19">
        <f>VLOOKUP($K565,[1]房源明细!$B:$P,14,FALSE)</f>
        <v>3</v>
      </c>
      <c r="H565" s="19">
        <f>VLOOKUP($K565,[1]房源明细!$B:$P,15,FALSE)</f>
        <v>0</v>
      </c>
      <c r="I565" s="28">
        <f>VLOOKUP($K565,[1]房源明细!$B:$P,3,FALSE)</f>
        <v>43038</v>
      </c>
      <c r="J565" s="19"/>
      <c r="K565" s="29" t="s">
        <v>1009</v>
      </c>
      <c r="L565" s="19">
        <f>VLOOKUP($K565,[1]房源明细!$B:$P,2,FALSE)</f>
        <v>56.82</v>
      </c>
      <c r="M565" s="19"/>
      <c r="N565" s="19">
        <f t="shared" ref="N565:Q565" si="1195">E565*16</f>
        <v>0</v>
      </c>
      <c r="O565" s="19">
        <f t="shared" si="1195"/>
        <v>0</v>
      </c>
      <c r="P565" s="19">
        <f t="shared" si="1195"/>
        <v>48</v>
      </c>
      <c r="Q565" s="19">
        <f t="shared" si="1195"/>
        <v>0</v>
      </c>
      <c r="R565" s="19">
        <f>[1]房源明细!J748</f>
        <v>4.57</v>
      </c>
      <c r="S565" s="19">
        <f t="shared" ref="S565:V565" si="1196">IF($L565&gt;N565,N565,$L565)</f>
        <v>0</v>
      </c>
      <c r="T565" s="19">
        <f t="shared" si="1196"/>
        <v>0</v>
      </c>
      <c r="U565" s="19">
        <f t="shared" si="1196"/>
        <v>48</v>
      </c>
      <c r="V565" s="19">
        <f t="shared" si="1196"/>
        <v>0</v>
      </c>
      <c r="W565" s="19">
        <f>VLOOKUP($K565,[1]房源明细!$B:$P,10,FALSE)</f>
        <v>214</v>
      </c>
      <c r="X565" s="19">
        <f>IF(DATEDIF(I565,$X$2,"m")&gt;12,12,DATEDIF(I565,$X$2,"m"))</f>
        <v>12</v>
      </c>
      <c r="Y565" s="19">
        <f t="shared" si="1095"/>
        <v>2568</v>
      </c>
      <c r="Z565" s="35">
        <f t="shared" si="1096"/>
        <v>0</v>
      </c>
      <c r="AA565" s="35">
        <f t="shared" si="1097"/>
        <v>0</v>
      </c>
      <c r="AB565" s="36">
        <f t="shared" si="1098"/>
        <v>65.808</v>
      </c>
      <c r="AC565" s="35">
        <f t="shared" si="1099"/>
        <v>0</v>
      </c>
      <c r="AD565" s="35">
        <f t="shared" si="1100"/>
        <v>65.8</v>
      </c>
      <c r="AE565" s="19">
        <f t="shared" si="1101"/>
        <v>12</v>
      </c>
      <c r="AF565" s="37">
        <f t="shared" si="1192"/>
        <v>789</v>
      </c>
    </row>
    <row r="566" s="2" customFormat="1" ht="14.25" spans="1:32">
      <c r="A566" s="18">
        <v>744</v>
      </c>
      <c r="B566" s="19" t="str">
        <f>VLOOKUP($K566,[1]房源明细!$B:$P,5,FALSE)</f>
        <v>夏胜国</v>
      </c>
      <c r="C566" s="19" t="s">
        <v>1010</v>
      </c>
      <c r="D566" s="19">
        <f>VLOOKUP($K566,[1]房源明细!$B:$P,11,FALSE)</f>
        <v>3</v>
      </c>
      <c r="E566" s="19">
        <f>VLOOKUP($K566,[1]房源明细!$B:$P,12,FALSE)</f>
        <v>0</v>
      </c>
      <c r="F566" s="19">
        <f>VLOOKUP($K566,[1]房源明细!$B:$P,13,FALSE)</f>
        <v>0</v>
      </c>
      <c r="G566" s="19">
        <f>VLOOKUP($K566,[1]房源明细!$B:$P,14,FALSE)</f>
        <v>3</v>
      </c>
      <c r="H566" s="19">
        <f>VLOOKUP($K566,[1]房源明细!$B:$P,15,FALSE)</f>
        <v>0</v>
      </c>
      <c r="I566" s="28">
        <f>VLOOKUP($K566,[1]房源明细!$B:$P,3,FALSE)</f>
        <v>43693</v>
      </c>
      <c r="J566" s="19"/>
      <c r="K566" s="29" t="s">
        <v>1011</v>
      </c>
      <c r="L566" s="19">
        <f>VLOOKUP($K566,[1]房源明细!$B:$P,2,FALSE)</f>
        <v>57.36</v>
      </c>
      <c r="M566" s="19"/>
      <c r="N566" s="19">
        <f t="shared" ref="N566:Q566" si="1197">E566*16</f>
        <v>0</v>
      </c>
      <c r="O566" s="19">
        <f t="shared" si="1197"/>
        <v>0</v>
      </c>
      <c r="P566" s="19">
        <f t="shared" si="1197"/>
        <v>48</v>
      </c>
      <c r="Q566" s="19">
        <f t="shared" si="1197"/>
        <v>0</v>
      </c>
      <c r="R566" s="19">
        <f>[1]房源明细!J749</f>
        <v>4.57</v>
      </c>
      <c r="S566" s="19">
        <f t="shared" ref="S566:V566" si="1198">IF($L566&gt;N566,N566,$L566)</f>
        <v>0</v>
      </c>
      <c r="T566" s="19">
        <f t="shared" si="1198"/>
        <v>0</v>
      </c>
      <c r="U566" s="19">
        <f t="shared" si="1198"/>
        <v>48</v>
      </c>
      <c r="V566" s="19">
        <f t="shared" si="1198"/>
        <v>0</v>
      </c>
      <c r="W566" s="19">
        <f>VLOOKUP($K566,[1]房源明细!$B:$P,10,FALSE)</f>
        <v>216</v>
      </c>
      <c r="X566" s="19">
        <f>IF(DATEDIF(I566,$X$2,"m")&gt;12,12,DATEDIF(I566,$X$2,"m"))</f>
        <v>12</v>
      </c>
      <c r="Y566" s="19">
        <f t="shared" si="1095"/>
        <v>2592</v>
      </c>
      <c r="Z566" s="35">
        <f t="shared" si="1096"/>
        <v>0</v>
      </c>
      <c r="AA566" s="35">
        <f t="shared" si="1097"/>
        <v>0</v>
      </c>
      <c r="AB566" s="36">
        <f t="shared" si="1098"/>
        <v>65.808</v>
      </c>
      <c r="AC566" s="35">
        <f t="shared" si="1099"/>
        <v>0</v>
      </c>
      <c r="AD566" s="35">
        <f t="shared" si="1100"/>
        <v>65.8</v>
      </c>
      <c r="AE566" s="19">
        <f t="shared" si="1101"/>
        <v>12</v>
      </c>
      <c r="AF566" s="37">
        <f t="shared" si="1192"/>
        <v>789</v>
      </c>
    </row>
    <row r="567" s="2" customFormat="1" ht="14.25" spans="1:32">
      <c r="A567" s="18">
        <v>745</v>
      </c>
      <c r="B567" s="19" t="str">
        <f>VLOOKUP($K567,[1]房源明细!$B:$P,5,FALSE)</f>
        <v>袁文斌</v>
      </c>
      <c r="C567" s="19" t="s">
        <v>1012</v>
      </c>
      <c r="D567" s="19">
        <f>VLOOKUP($K567,[1]房源明细!$B:$P,11,FALSE)</f>
        <v>3</v>
      </c>
      <c r="E567" s="19">
        <f>VLOOKUP($K567,[1]房源明细!$B:$P,12,FALSE)</f>
        <v>0</v>
      </c>
      <c r="F567" s="19">
        <f>VLOOKUP($K567,[1]房源明细!$B:$P,13,FALSE)</f>
        <v>0</v>
      </c>
      <c r="G567" s="19">
        <f>VLOOKUP($K567,[1]房源明细!$B:$P,14,FALSE)</f>
        <v>3</v>
      </c>
      <c r="H567" s="19">
        <f>VLOOKUP($K567,[1]房源明细!$B:$P,15,FALSE)</f>
        <v>0</v>
      </c>
      <c r="I567" s="28">
        <f>VLOOKUP($K567,[1]房源明细!$B:$P,3,FALSE)</f>
        <v>43119</v>
      </c>
      <c r="J567" s="19"/>
      <c r="K567" s="29" t="s">
        <v>1013</v>
      </c>
      <c r="L567" s="19">
        <f>VLOOKUP($K567,[1]房源明细!$B:$P,2,FALSE)</f>
        <v>56.05</v>
      </c>
      <c r="M567" s="19"/>
      <c r="N567" s="19">
        <f t="shared" ref="N567:Q567" si="1199">E567*16</f>
        <v>0</v>
      </c>
      <c r="O567" s="19">
        <f t="shared" si="1199"/>
        <v>0</v>
      </c>
      <c r="P567" s="19">
        <f t="shared" si="1199"/>
        <v>48</v>
      </c>
      <c r="Q567" s="19">
        <f t="shared" si="1199"/>
        <v>0</v>
      </c>
      <c r="R567" s="19">
        <f>[1]房源明细!J750</f>
        <v>4.57</v>
      </c>
      <c r="S567" s="19">
        <f t="shared" ref="S567:V567" si="1200">IF($L567&gt;N567,N567,$L567)</f>
        <v>0</v>
      </c>
      <c r="T567" s="19">
        <f t="shared" si="1200"/>
        <v>0</v>
      </c>
      <c r="U567" s="19">
        <f t="shared" si="1200"/>
        <v>48</v>
      </c>
      <c r="V567" s="19">
        <f t="shared" si="1200"/>
        <v>0</v>
      </c>
      <c r="W567" s="19">
        <f>VLOOKUP($K567,[1]房源明细!$B:$P,10,FALSE)</f>
        <v>213</v>
      </c>
      <c r="X567" s="19">
        <f>IF(DATEDIF(I567,$X$2,"m")&gt;12,12,DATEDIF(I567,$X$2,"m"))</f>
        <v>12</v>
      </c>
      <c r="Y567" s="19">
        <f t="shared" si="1095"/>
        <v>2556</v>
      </c>
      <c r="Z567" s="35">
        <f t="shared" si="1096"/>
        <v>0</v>
      </c>
      <c r="AA567" s="35">
        <f t="shared" si="1097"/>
        <v>0</v>
      </c>
      <c r="AB567" s="36">
        <f t="shared" si="1098"/>
        <v>65.808</v>
      </c>
      <c r="AC567" s="35">
        <f t="shared" si="1099"/>
        <v>0</v>
      </c>
      <c r="AD567" s="35">
        <f t="shared" si="1100"/>
        <v>65.8</v>
      </c>
      <c r="AE567" s="19">
        <f t="shared" si="1101"/>
        <v>12</v>
      </c>
      <c r="AF567" s="37">
        <f t="shared" si="1192"/>
        <v>789</v>
      </c>
    </row>
    <row r="568" s="2" customFormat="1" ht="14.25" spans="1:32">
      <c r="A568" s="18">
        <v>746</v>
      </c>
      <c r="B568" s="19" t="str">
        <f>VLOOKUP($K568,[1]房源明细!$B:$P,5,FALSE)</f>
        <v>王雁鹏</v>
      </c>
      <c r="C568" s="19" t="s">
        <v>1014</v>
      </c>
      <c r="D568" s="19">
        <f>VLOOKUP($K568,[1]房源明细!$B:$P,11,FALSE)</f>
        <v>3</v>
      </c>
      <c r="E568" s="19">
        <f>VLOOKUP($K568,[1]房源明细!$B:$P,12,FALSE)</f>
        <v>0</v>
      </c>
      <c r="F568" s="19">
        <f>VLOOKUP($K568,[1]房源明细!$B:$P,13,FALSE)</f>
        <v>0</v>
      </c>
      <c r="G568" s="19">
        <f>VLOOKUP($K568,[1]房源明细!$B:$P,14,FALSE)</f>
        <v>3</v>
      </c>
      <c r="H568" s="19">
        <f>VLOOKUP($K568,[1]房源明细!$B:$P,15,FALSE)</f>
        <v>0</v>
      </c>
      <c r="I568" s="28">
        <f>VLOOKUP($K568,[1]房源明细!$B:$P,3,FALSE)</f>
        <v>43123</v>
      </c>
      <c r="J568" s="19"/>
      <c r="K568" s="29" t="s">
        <v>1015</v>
      </c>
      <c r="L568" s="19">
        <f>VLOOKUP($K568,[1]房源明细!$B:$P,2,FALSE)</f>
        <v>56.04</v>
      </c>
      <c r="M568" s="19"/>
      <c r="N568" s="19">
        <f t="shared" ref="N568:Q568" si="1201">E568*16</f>
        <v>0</v>
      </c>
      <c r="O568" s="19">
        <f t="shared" si="1201"/>
        <v>0</v>
      </c>
      <c r="P568" s="19">
        <f t="shared" si="1201"/>
        <v>48</v>
      </c>
      <c r="Q568" s="19">
        <f t="shared" si="1201"/>
        <v>0</v>
      </c>
      <c r="R568" s="19">
        <f>[1]房源明细!J751</f>
        <v>4.57</v>
      </c>
      <c r="S568" s="19">
        <f t="shared" ref="S568:V568" si="1202">IF($L568&gt;N568,N568,$L568)</f>
        <v>0</v>
      </c>
      <c r="T568" s="19">
        <f t="shared" si="1202"/>
        <v>0</v>
      </c>
      <c r="U568" s="19">
        <f t="shared" si="1202"/>
        <v>48</v>
      </c>
      <c r="V568" s="19">
        <f t="shared" si="1202"/>
        <v>0</v>
      </c>
      <c r="W568" s="19">
        <f>VLOOKUP($K568,[1]房源明细!$B:$P,10,FALSE)</f>
        <v>213</v>
      </c>
      <c r="X568" s="19">
        <f>IF(DATEDIF(I568,$X$2,"m")&gt;12,12,DATEDIF(I568,$X$2,"m"))</f>
        <v>12</v>
      </c>
      <c r="Y568" s="19">
        <f t="shared" si="1095"/>
        <v>2556</v>
      </c>
      <c r="Z568" s="35">
        <f t="shared" si="1096"/>
        <v>0</v>
      </c>
      <c r="AA568" s="35">
        <f t="shared" si="1097"/>
        <v>0</v>
      </c>
      <c r="AB568" s="36">
        <f t="shared" si="1098"/>
        <v>65.808</v>
      </c>
      <c r="AC568" s="35">
        <f t="shared" si="1099"/>
        <v>0</v>
      </c>
      <c r="AD568" s="35">
        <f t="shared" si="1100"/>
        <v>65.8</v>
      </c>
      <c r="AE568" s="19">
        <f t="shared" si="1101"/>
        <v>12</v>
      </c>
      <c r="AF568" s="37">
        <f t="shared" si="1192"/>
        <v>789</v>
      </c>
    </row>
    <row r="569" s="2" customFormat="1" ht="14.25" spans="1:32">
      <c r="A569" s="18">
        <v>747</v>
      </c>
      <c r="B569" s="19" t="str">
        <f>VLOOKUP($K569,[1]房源明细!$B:$P,5,FALSE)</f>
        <v>邓少东</v>
      </c>
      <c r="C569" s="19" t="s">
        <v>1016</v>
      </c>
      <c r="D569" s="19">
        <f>VLOOKUP($K569,[1]房源明细!$B:$P,11,FALSE)</f>
        <v>4</v>
      </c>
      <c r="E569" s="19">
        <f>VLOOKUP($K569,[1]房源明细!$B:$P,12,FALSE)</f>
        <v>0</v>
      </c>
      <c r="F569" s="19">
        <f>VLOOKUP($K569,[1]房源明细!$B:$P,13,FALSE)</f>
        <v>0</v>
      </c>
      <c r="G569" s="19">
        <f>VLOOKUP($K569,[1]房源明细!$B:$P,14,FALSE)</f>
        <v>4</v>
      </c>
      <c r="H569" s="19">
        <f>VLOOKUP($K569,[1]房源明细!$B:$P,15,FALSE)</f>
        <v>0</v>
      </c>
      <c r="I569" s="28">
        <f>VLOOKUP($K569,[1]房源明细!$B:$P,3,FALSE)</f>
        <v>43693</v>
      </c>
      <c r="J569" s="19"/>
      <c r="K569" s="29" t="s">
        <v>1017</v>
      </c>
      <c r="L569" s="19">
        <f>VLOOKUP($K569,[1]房源明细!$B:$P,2,FALSE)</f>
        <v>56.82</v>
      </c>
      <c r="M569" s="19"/>
      <c r="N569" s="19">
        <f t="shared" ref="N569:Q569" si="1203">E569*16</f>
        <v>0</v>
      </c>
      <c r="O569" s="19">
        <f t="shared" si="1203"/>
        <v>0</v>
      </c>
      <c r="P569" s="19">
        <f t="shared" si="1203"/>
        <v>64</v>
      </c>
      <c r="Q569" s="19">
        <f t="shared" si="1203"/>
        <v>0</v>
      </c>
      <c r="R569" s="19">
        <f>[1]房源明细!J752</f>
        <v>4.57</v>
      </c>
      <c r="S569" s="19">
        <f t="shared" ref="S569:V569" si="1204">IF($L569&gt;N569,N569,$L569)</f>
        <v>0</v>
      </c>
      <c r="T569" s="19">
        <f t="shared" si="1204"/>
        <v>0</v>
      </c>
      <c r="U569" s="19">
        <f t="shared" si="1204"/>
        <v>56.82</v>
      </c>
      <c r="V569" s="19">
        <f t="shared" si="1204"/>
        <v>0</v>
      </c>
      <c r="W569" s="19">
        <f>VLOOKUP($K569,[1]房源明细!$B:$P,10,FALSE)</f>
        <v>216</v>
      </c>
      <c r="X569" s="19">
        <f>IF(DATEDIF(I569,$X$2,"m")&gt;12,12,DATEDIF(I569,$X$2,"m"))</f>
        <v>12</v>
      </c>
      <c r="Y569" s="19">
        <f t="shared" si="1095"/>
        <v>2592</v>
      </c>
      <c r="Z569" s="35">
        <f t="shared" si="1096"/>
        <v>0</v>
      </c>
      <c r="AA569" s="35">
        <f t="shared" si="1097"/>
        <v>0</v>
      </c>
      <c r="AB569" s="36">
        <f t="shared" si="1098"/>
        <v>77.90022</v>
      </c>
      <c r="AC569" s="35">
        <f t="shared" si="1099"/>
        <v>0</v>
      </c>
      <c r="AD569" s="35">
        <f t="shared" si="1100"/>
        <v>77.9</v>
      </c>
      <c r="AE569" s="19">
        <f t="shared" si="1101"/>
        <v>12</v>
      </c>
      <c r="AF569" s="37">
        <f t="shared" si="1192"/>
        <v>934</v>
      </c>
    </row>
    <row r="570" s="2" customFormat="1" ht="14.25" spans="1:32">
      <c r="A570" s="18">
        <v>748</v>
      </c>
      <c r="B570" s="19" t="str">
        <f>VLOOKUP($K570,[1]房源明细!$B:$P,5,FALSE)</f>
        <v>龚春建</v>
      </c>
      <c r="C570" s="19" t="s">
        <v>125</v>
      </c>
      <c r="D570" s="19">
        <f>VLOOKUP($K570,[1]房源明细!$B:$P,11,FALSE)</f>
        <v>3</v>
      </c>
      <c r="E570" s="19">
        <f>VLOOKUP($K570,[1]房源明细!$B:$P,12,FALSE)</f>
        <v>0</v>
      </c>
      <c r="F570" s="19">
        <f>VLOOKUP($K570,[1]房源明细!$B:$P,13,FALSE)</f>
        <v>0</v>
      </c>
      <c r="G570" s="19">
        <f>VLOOKUP($K570,[1]房源明细!$B:$P,14,FALSE)</f>
        <v>3</v>
      </c>
      <c r="H570" s="19">
        <f>VLOOKUP($K570,[1]房源明细!$B:$P,15,FALSE)</f>
        <v>0</v>
      </c>
      <c r="I570" s="28">
        <f>VLOOKUP($K570,[1]房源明细!$B:$P,3,FALSE)</f>
        <v>43693</v>
      </c>
      <c r="J570" s="19"/>
      <c r="K570" s="29" t="s">
        <v>1018</v>
      </c>
      <c r="L570" s="19">
        <f>VLOOKUP($K570,[1]房源明细!$B:$P,2,FALSE)</f>
        <v>57.36</v>
      </c>
      <c r="M570" s="19"/>
      <c r="N570" s="19">
        <f t="shared" ref="N570:Q570" si="1205">E570*16</f>
        <v>0</v>
      </c>
      <c r="O570" s="19">
        <f t="shared" si="1205"/>
        <v>0</v>
      </c>
      <c r="P570" s="19">
        <f t="shared" si="1205"/>
        <v>48</v>
      </c>
      <c r="Q570" s="19">
        <f t="shared" si="1205"/>
        <v>0</v>
      </c>
      <c r="R570" s="19">
        <f>[1]房源明细!J753</f>
        <v>4.57</v>
      </c>
      <c r="S570" s="19">
        <f t="shared" ref="S570:V570" si="1206">IF($L570&gt;N570,N570,$L570)</f>
        <v>0</v>
      </c>
      <c r="T570" s="19">
        <f t="shared" si="1206"/>
        <v>0</v>
      </c>
      <c r="U570" s="19">
        <f t="shared" si="1206"/>
        <v>48</v>
      </c>
      <c r="V570" s="19">
        <f t="shared" si="1206"/>
        <v>0</v>
      </c>
      <c r="W570" s="19">
        <f>VLOOKUP($K570,[1]房源明细!$B:$P,10,FALSE)</f>
        <v>218</v>
      </c>
      <c r="X570" s="19">
        <f>IF(DATEDIF(I570,$X$2,"m")&gt;12,12,DATEDIF(I570,$X$2,"m"))</f>
        <v>12</v>
      </c>
      <c r="Y570" s="19">
        <f t="shared" si="1095"/>
        <v>2616</v>
      </c>
      <c r="Z570" s="35">
        <f t="shared" si="1096"/>
        <v>0</v>
      </c>
      <c r="AA570" s="35">
        <f t="shared" si="1097"/>
        <v>0</v>
      </c>
      <c r="AB570" s="36">
        <f t="shared" si="1098"/>
        <v>65.808</v>
      </c>
      <c r="AC570" s="35">
        <f t="shared" si="1099"/>
        <v>0</v>
      </c>
      <c r="AD570" s="35">
        <f t="shared" si="1100"/>
        <v>65.8</v>
      </c>
      <c r="AE570" s="19">
        <f t="shared" si="1101"/>
        <v>12</v>
      </c>
      <c r="AF570" s="37">
        <f t="shared" si="1192"/>
        <v>789</v>
      </c>
    </row>
    <row r="571" s="2" customFormat="1" ht="14.25" spans="1:32">
      <c r="A571" s="18">
        <v>749</v>
      </c>
      <c r="B571" s="19" t="str">
        <f>VLOOKUP($K571,[1]房源明细!$B:$P,5,FALSE)</f>
        <v>田淑芳</v>
      </c>
      <c r="C571" s="19" t="s">
        <v>1019</v>
      </c>
      <c r="D571" s="19">
        <f>VLOOKUP($K571,[1]房源明细!$B:$P,11,FALSE)</f>
        <v>3</v>
      </c>
      <c r="E571" s="19">
        <f>VLOOKUP($K571,[1]房源明细!$B:$P,12,FALSE)</f>
        <v>0</v>
      </c>
      <c r="F571" s="19">
        <f>VLOOKUP($K571,[1]房源明细!$B:$P,13,FALSE)</f>
        <v>0</v>
      </c>
      <c r="G571" s="19">
        <f>VLOOKUP($K571,[1]房源明细!$B:$P,14,FALSE)</f>
        <v>3</v>
      </c>
      <c r="H571" s="19">
        <f>VLOOKUP($K571,[1]房源明细!$B:$P,15,FALSE)</f>
        <v>0</v>
      </c>
      <c r="I571" s="28">
        <f>VLOOKUP($K571,[1]房源明细!$B:$P,3,FALSE)</f>
        <v>43696</v>
      </c>
      <c r="J571" s="19"/>
      <c r="K571" s="29" t="s">
        <v>1020</v>
      </c>
      <c r="L571" s="19">
        <f>VLOOKUP($K571,[1]房源明细!$B:$P,2,FALSE)</f>
        <v>56.05</v>
      </c>
      <c r="M571" s="19"/>
      <c r="N571" s="19">
        <f t="shared" ref="N571:Q571" si="1207">E571*16</f>
        <v>0</v>
      </c>
      <c r="O571" s="19">
        <f t="shared" si="1207"/>
        <v>0</v>
      </c>
      <c r="P571" s="19">
        <f t="shared" si="1207"/>
        <v>48</v>
      </c>
      <c r="Q571" s="19">
        <f t="shared" si="1207"/>
        <v>0</v>
      </c>
      <c r="R571" s="19">
        <f>[1]房源明细!J754</f>
        <v>4.57</v>
      </c>
      <c r="S571" s="19">
        <f t="shared" ref="S571:V571" si="1208">IF($L571&gt;N571,N571,$L571)</f>
        <v>0</v>
      </c>
      <c r="T571" s="19">
        <f t="shared" si="1208"/>
        <v>0</v>
      </c>
      <c r="U571" s="19">
        <f t="shared" si="1208"/>
        <v>48</v>
      </c>
      <c r="V571" s="19">
        <f t="shared" si="1208"/>
        <v>0</v>
      </c>
      <c r="W571" s="19">
        <f>VLOOKUP($K571,[1]房源明细!$B:$P,10,FALSE)</f>
        <v>215</v>
      </c>
      <c r="X571" s="19">
        <f>IF(DATEDIF(I571,$X$2,"m")&gt;12,12,DATEDIF(I571,$X$2,"m"))</f>
        <v>12</v>
      </c>
      <c r="Y571" s="19">
        <f t="shared" si="1095"/>
        <v>2580</v>
      </c>
      <c r="Z571" s="35">
        <f t="shared" si="1096"/>
        <v>0</v>
      </c>
      <c r="AA571" s="35">
        <f t="shared" si="1097"/>
        <v>0</v>
      </c>
      <c r="AB571" s="36">
        <f t="shared" si="1098"/>
        <v>65.808</v>
      </c>
      <c r="AC571" s="35">
        <f t="shared" si="1099"/>
        <v>0</v>
      </c>
      <c r="AD571" s="35">
        <f t="shared" si="1100"/>
        <v>65.8</v>
      </c>
      <c r="AE571" s="19">
        <f t="shared" si="1101"/>
        <v>12</v>
      </c>
      <c r="AF571" s="37">
        <f t="shared" si="1192"/>
        <v>789</v>
      </c>
    </row>
    <row r="572" s="2" customFormat="1" ht="14.25" spans="1:32">
      <c r="A572" s="18">
        <v>750</v>
      </c>
      <c r="B572" s="19" t="str">
        <f>VLOOKUP($K572,[1]房源明细!$B:$P,5,FALSE)</f>
        <v>贾正香</v>
      </c>
      <c r="C572" s="19" t="s">
        <v>1021</v>
      </c>
      <c r="D572" s="19">
        <f>VLOOKUP($K572,[1]房源明细!$B:$P,11,FALSE)</f>
        <v>1</v>
      </c>
      <c r="E572" s="19">
        <f>VLOOKUP($K572,[1]房源明细!$B:$P,12,FALSE)</f>
        <v>0</v>
      </c>
      <c r="F572" s="19">
        <f>VLOOKUP($K572,[1]房源明细!$B:$P,13,FALSE)</f>
        <v>0</v>
      </c>
      <c r="G572" s="19">
        <f>VLOOKUP($K572,[1]房源明细!$B:$P,14,FALSE)</f>
        <v>1</v>
      </c>
      <c r="H572" s="19">
        <f>VLOOKUP($K572,[1]房源明细!$B:$P,15,FALSE)</f>
        <v>0</v>
      </c>
      <c r="I572" s="28">
        <f>VLOOKUP($K572,[1]房源明细!$B:$P,3,FALSE)</f>
        <v>43647</v>
      </c>
      <c r="J572" s="19"/>
      <c r="K572" s="29" t="s">
        <v>1022</v>
      </c>
      <c r="L572" s="19">
        <f>VLOOKUP($K572,[1]房源明细!$B:$P,2,FALSE)</f>
        <v>56.04</v>
      </c>
      <c r="M572" s="19"/>
      <c r="N572" s="19">
        <f t="shared" ref="N572:Q572" si="1209">E572*16</f>
        <v>0</v>
      </c>
      <c r="O572" s="19">
        <f t="shared" si="1209"/>
        <v>0</v>
      </c>
      <c r="P572" s="19">
        <f t="shared" si="1209"/>
        <v>16</v>
      </c>
      <c r="Q572" s="19">
        <f t="shared" si="1209"/>
        <v>0</v>
      </c>
      <c r="R572" s="19">
        <f>[1]房源明细!J755</f>
        <v>4.57</v>
      </c>
      <c r="S572" s="19">
        <f t="shared" ref="S572:V572" si="1210">IF($L572&gt;N572,N572,$L572)</f>
        <v>0</v>
      </c>
      <c r="T572" s="19">
        <f t="shared" si="1210"/>
        <v>0</v>
      </c>
      <c r="U572" s="19">
        <f t="shared" si="1210"/>
        <v>16</v>
      </c>
      <c r="V572" s="19">
        <f t="shared" si="1210"/>
        <v>0</v>
      </c>
      <c r="W572" s="19">
        <f>VLOOKUP($K572,[1]房源明细!$B:$P,10,FALSE)</f>
        <v>215</v>
      </c>
      <c r="X572" s="19">
        <f>IF(DATEDIF(I572,$X$2,"m")&gt;12,12,DATEDIF(I572,$X$2,"m"))</f>
        <v>12</v>
      </c>
      <c r="Y572" s="19">
        <f t="shared" si="1095"/>
        <v>2580</v>
      </c>
      <c r="Z572" s="35">
        <f t="shared" si="1096"/>
        <v>0</v>
      </c>
      <c r="AA572" s="35">
        <f t="shared" si="1097"/>
        <v>0</v>
      </c>
      <c r="AB572" s="36">
        <f t="shared" si="1098"/>
        <v>21.936</v>
      </c>
      <c r="AC572" s="35">
        <f t="shared" si="1099"/>
        <v>0</v>
      </c>
      <c r="AD572" s="35">
        <f t="shared" si="1100"/>
        <v>21.93</v>
      </c>
      <c r="AE572" s="19">
        <f t="shared" si="1101"/>
        <v>12</v>
      </c>
      <c r="AF572" s="37">
        <f t="shared" si="1192"/>
        <v>263</v>
      </c>
    </row>
    <row r="573" s="2" customFormat="1" ht="14.25" spans="1:32">
      <c r="A573" s="18">
        <v>751</v>
      </c>
      <c r="B573" s="19" t="str">
        <f>VLOOKUP($K573,[1]房源明细!$B:$P,5,FALSE)</f>
        <v>刘英华</v>
      </c>
      <c r="C573" s="19" t="s">
        <v>200</v>
      </c>
      <c r="D573" s="19">
        <f>VLOOKUP($K573,[1]房源明细!$B:$P,11,FALSE)</f>
        <v>1</v>
      </c>
      <c r="E573" s="19">
        <f>VLOOKUP($K573,[1]房源明细!$B:$P,12,FALSE)</f>
        <v>0</v>
      </c>
      <c r="F573" s="19">
        <f>VLOOKUP($K573,[1]房源明细!$B:$P,13,FALSE)</f>
        <v>0</v>
      </c>
      <c r="G573" s="19">
        <f>VLOOKUP($K573,[1]房源明细!$B:$P,14,FALSE)</f>
        <v>1</v>
      </c>
      <c r="H573" s="19">
        <f>VLOOKUP($K573,[1]房源明细!$B:$P,15,FALSE)</f>
        <v>0</v>
      </c>
      <c r="I573" s="28">
        <f>VLOOKUP($K573,[1]房源明细!$B:$P,3,FALSE)</f>
        <v>43122</v>
      </c>
      <c r="J573" s="19"/>
      <c r="K573" s="29" t="s">
        <v>1023</v>
      </c>
      <c r="L573" s="19">
        <f>VLOOKUP($K573,[1]房源明细!$B:$P,2,FALSE)</f>
        <v>56.82</v>
      </c>
      <c r="M573" s="19"/>
      <c r="N573" s="19">
        <f t="shared" ref="N573:Q573" si="1211">E573*16</f>
        <v>0</v>
      </c>
      <c r="O573" s="19">
        <f t="shared" si="1211"/>
        <v>0</v>
      </c>
      <c r="P573" s="19">
        <f t="shared" si="1211"/>
        <v>16</v>
      </c>
      <c r="Q573" s="19">
        <f t="shared" si="1211"/>
        <v>0</v>
      </c>
      <c r="R573" s="19">
        <f>[1]房源明细!J756</f>
        <v>4.57</v>
      </c>
      <c r="S573" s="19">
        <f t="shared" ref="S573:V573" si="1212">IF($L573&gt;N573,N573,$L573)</f>
        <v>0</v>
      </c>
      <c r="T573" s="19">
        <f t="shared" si="1212"/>
        <v>0</v>
      </c>
      <c r="U573" s="19">
        <f t="shared" si="1212"/>
        <v>16</v>
      </c>
      <c r="V573" s="19">
        <f t="shared" si="1212"/>
        <v>0</v>
      </c>
      <c r="W573" s="19">
        <f>VLOOKUP($K573,[1]房源明细!$B:$P,10,FALSE)</f>
        <v>218</v>
      </c>
      <c r="X573" s="19">
        <f>IF(DATEDIF(I573,$X$2,"m")&gt;12,12,DATEDIF(I573,$X$2,"m"))</f>
        <v>12</v>
      </c>
      <c r="Y573" s="19">
        <f t="shared" si="1095"/>
        <v>2616</v>
      </c>
      <c r="Z573" s="35">
        <f t="shared" si="1096"/>
        <v>0</v>
      </c>
      <c r="AA573" s="35">
        <f t="shared" si="1097"/>
        <v>0</v>
      </c>
      <c r="AB573" s="36">
        <f t="shared" si="1098"/>
        <v>21.936</v>
      </c>
      <c r="AC573" s="35">
        <f t="shared" si="1099"/>
        <v>0</v>
      </c>
      <c r="AD573" s="35">
        <f t="shared" si="1100"/>
        <v>21.93</v>
      </c>
      <c r="AE573" s="19">
        <f t="shared" si="1101"/>
        <v>12</v>
      </c>
      <c r="AF573" s="37">
        <f t="shared" si="1192"/>
        <v>263</v>
      </c>
    </row>
    <row r="574" s="2" customFormat="1" ht="14.25" spans="1:32">
      <c r="A574" s="18">
        <v>753</v>
      </c>
      <c r="B574" s="19" t="str">
        <f>VLOOKUP($K574,[1]房源明细!$B:$P,5,FALSE)</f>
        <v>彭玉花</v>
      </c>
      <c r="C574" s="19" t="s">
        <v>943</v>
      </c>
      <c r="D574" s="19">
        <f>VLOOKUP($K574,[1]房源明细!$B:$P,11,FALSE)</f>
        <v>2</v>
      </c>
      <c r="E574" s="19">
        <f>VLOOKUP($K574,[1]房源明细!$B:$P,12,FALSE)</f>
        <v>0</v>
      </c>
      <c r="F574" s="19">
        <f>VLOOKUP($K574,[1]房源明细!$B:$P,13,FALSE)</f>
        <v>0</v>
      </c>
      <c r="G574" s="19">
        <f>VLOOKUP($K574,[1]房源明细!$B:$P,14,FALSE)</f>
        <v>2</v>
      </c>
      <c r="H574" s="19">
        <f>VLOOKUP($K574,[1]房源明细!$B:$P,15,FALSE)</f>
        <v>0</v>
      </c>
      <c r="I574" s="28">
        <f>VLOOKUP($K574,[1]房源明细!$B:$P,3,FALSE)</f>
        <v>0</v>
      </c>
      <c r="J574" s="19"/>
      <c r="K574" s="29" t="s">
        <v>1024</v>
      </c>
      <c r="L574" s="19">
        <f>VLOOKUP($K574,[1]房源明细!$B:$P,2,FALSE)</f>
        <v>56.05</v>
      </c>
      <c r="M574" s="19"/>
      <c r="N574" s="19">
        <f t="shared" ref="N574:Q574" si="1213">E574*16</f>
        <v>0</v>
      </c>
      <c r="O574" s="19">
        <f t="shared" si="1213"/>
        <v>0</v>
      </c>
      <c r="P574" s="19">
        <f t="shared" si="1213"/>
        <v>32</v>
      </c>
      <c r="Q574" s="19">
        <f t="shared" si="1213"/>
        <v>0</v>
      </c>
      <c r="R574" s="19">
        <f>[1]房源明细!J758</f>
        <v>4.57</v>
      </c>
      <c r="S574" s="19">
        <f t="shared" ref="S574:V574" si="1214">IF($L574&gt;N574,N574,$L574)</f>
        <v>0</v>
      </c>
      <c r="T574" s="19">
        <f t="shared" si="1214"/>
        <v>0</v>
      </c>
      <c r="U574" s="19">
        <f t="shared" si="1214"/>
        <v>32</v>
      </c>
      <c r="V574" s="19">
        <f t="shared" si="1214"/>
        <v>0</v>
      </c>
      <c r="W574" s="19">
        <f>VLOOKUP($K574,[1]房源明细!$B:$P,10,FALSE)</f>
        <v>219</v>
      </c>
      <c r="X574" s="19">
        <f>IF(DATEDIF(I574,$X$2,"m")&gt;12,12,DATEDIF(I574,$X$2,"m"))</f>
        <v>12</v>
      </c>
      <c r="Y574" s="19">
        <f t="shared" si="1095"/>
        <v>2628</v>
      </c>
      <c r="Z574" s="35">
        <f t="shared" si="1096"/>
        <v>0</v>
      </c>
      <c r="AA574" s="35">
        <f t="shared" si="1097"/>
        <v>0</v>
      </c>
      <c r="AB574" s="36">
        <f t="shared" si="1098"/>
        <v>43.872</v>
      </c>
      <c r="AC574" s="35">
        <f t="shared" si="1099"/>
        <v>0</v>
      </c>
      <c r="AD574" s="35">
        <f t="shared" si="1100"/>
        <v>43.87</v>
      </c>
      <c r="AE574" s="19">
        <f t="shared" si="1101"/>
        <v>12</v>
      </c>
      <c r="AF574" s="37">
        <f t="shared" si="1192"/>
        <v>526</v>
      </c>
    </row>
    <row r="575" s="2" customFormat="1" ht="14.25" spans="1:32">
      <c r="A575" s="18">
        <v>754</v>
      </c>
      <c r="B575" s="19" t="str">
        <f>VLOOKUP($K575,[1]房源明细!$B:$P,5,FALSE)</f>
        <v>王俊</v>
      </c>
      <c r="C575" s="19" t="s">
        <v>410</v>
      </c>
      <c r="D575" s="19">
        <f>VLOOKUP($K575,[1]房源明细!$B:$P,11,FALSE)</f>
        <v>3</v>
      </c>
      <c r="E575" s="19">
        <f>VLOOKUP($K575,[1]房源明细!$B:$P,12,FALSE)</f>
        <v>0</v>
      </c>
      <c r="F575" s="19">
        <f>VLOOKUP($K575,[1]房源明细!$B:$P,13,FALSE)</f>
        <v>0</v>
      </c>
      <c r="G575" s="19">
        <f>VLOOKUP($K575,[1]房源明细!$B:$P,14,FALSE)</f>
        <v>3</v>
      </c>
      <c r="H575" s="19">
        <f>VLOOKUP($K575,[1]房源明细!$B:$P,15,FALSE)</f>
        <v>0</v>
      </c>
      <c r="I575" s="28">
        <f>VLOOKUP($K575,[1]房源明细!$B:$P,3,FALSE)</f>
        <v>43040</v>
      </c>
      <c r="J575" s="19"/>
      <c r="K575" s="29" t="s">
        <v>1025</v>
      </c>
      <c r="L575" s="19">
        <f>VLOOKUP($K575,[1]房源明细!$B:$P,2,FALSE)</f>
        <v>56.04</v>
      </c>
      <c r="M575" s="19"/>
      <c r="N575" s="19">
        <f t="shared" ref="N575:Q575" si="1215">E575*16</f>
        <v>0</v>
      </c>
      <c r="O575" s="19">
        <f t="shared" si="1215"/>
        <v>0</v>
      </c>
      <c r="P575" s="19">
        <f t="shared" si="1215"/>
        <v>48</v>
      </c>
      <c r="Q575" s="19">
        <f t="shared" si="1215"/>
        <v>0</v>
      </c>
      <c r="R575" s="19">
        <f>[1]房源明细!J759</f>
        <v>4.57</v>
      </c>
      <c r="S575" s="19">
        <f t="shared" ref="S575:V575" si="1216">IF($L575&gt;N575,N575,$L575)</f>
        <v>0</v>
      </c>
      <c r="T575" s="19">
        <f t="shared" si="1216"/>
        <v>0</v>
      </c>
      <c r="U575" s="19">
        <f t="shared" si="1216"/>
        <v>48</v>
      </c>
      <c r="V575" s="19">
        <f t="shared" si="1216"/>
        <v>0</v>
      </c>
      <c r="W575" s="19">
        <f>VLOOKUP($K575,[1]房源明细!$B:$P,10,FALSE)</f>
        <v>219</v>
      </c>
      <c r="X575" s="19">
        <f>IF(DATEDIF(I575,$X$2,"m")&gt;12,12,DATEDIF(I575,$X$2,"m"))</f>
        <v>12</v>
      </c>
      <c r="Y575" s="19">
        <f t="shared" si="1095"/>
        <v>2628</v>
      </c>
      <c r="Z575" s="35">
        <f t="shared" si="1096"/>
        <v>0</v>
      </c>
      <c r="AA575" s="35">
        <f t="shared" si="1097"/>
        <v>0</v>
      </c>
      <c r="AB575" s="36">
        <f t="shared" si="1098"/>
        <v>65.808</v>
      </c>
      <c r="AC575" s="35">
        <f t="shared" si="1099"/>
        <v>0</v>
      </c>
      <c r="AD575" s="35">
        <f t="shared" si="1100"/>
        <v>65.8</v>
      </c>
      <c r="AE575" s="19">
        <f t="shared" si="1101"/>
        <v>12</v>
      </c>
      <c r="AF575" s="37">
        <f t="shared" si="1192"/>
        <v>789</v>
      </c>
    </row>
    <row r="576" s="2" customFormat="1" ht="14.25" spans="1:32">
      <c r="A576" s="18">
        <v>755</v>
      </c>
      <c r="B576" s="19" t="str">
        <f>VLOOKUP($K576,[1]房源明细!$B:$P,5,FALSE)</f>
        <v>张云兰</v>
      </c>
      <c r="C576" s="19" t="s">
        <v>1026</v>
      </c>
      <c r="D576" s="19">
        <f>VLOOKUP($K576,[1]房源明细!$B:$P,11,FALSE)</f>
        <v>1</v>
      </c>
      <c r="E576" s="19">
        <f>VLOOKUP($K576,[1]房源明细!$B:$P,12,FALSE)</f>
        <v>0</v>
      </c>
      <c r="F576" s="19">
        <f>VLOOKUP($K576,[1]房源明细!$B:$P,13,FALSE)</f>
        <v>0</v>
      </c>
      <c r="G576" s="19">
        <f>VLOOKUP($K576,[1]房源明细!$B:$P,14,FALSE)</f>
        <v>1</v>
      </c>
      <c r="H576" s="19">
        <f>VLOOKUP($K576,[1]房源明细!$B:$P,15,FALSE)</f>
        <v>0</v>
      </c>
      <c r="I576" s="28">
        <f>VLOOKUP($K576,[1]房源明细!$B:$P,3,FALSE)</f>
        <v>43647</v>
      </c>
      <c r="J576" s="19"/>
      <c r="K576" s="29" t="s">
        <v>1027</v>
      </c>
      <c r="L576" s="19">
        <f>VLOOKUP($K576,[1]房源明细!$B:$P,2,FALSE)</f>
        <v>56.82</v>
      </c>
      <c r="M576" s="19"/>
      <c r="N576" s="19">
        <f t="shared" ref="N576:Q576" si="1217">E576*16</f>
        <v>0</v>
      </c>
      <c r="O576" s="19">
        <f t="shared" si="1217"/>
        <v>0</v>
      </c>
      <c r="P576" s="19">
        <f t="shared" si="1217"/>
        <v>16</v>
      </c>
      <c r="Q576" s="19">
        <f t="shared" si="1217"/>
        <v>0</v>
      </c>
      <c r="R576" s="19">
        <f>[1]房源明细!J760</f>
        <v>4.57</v>
      </c>
      <c r="S576" s="19">
        <f t="shared" ref="S576:V576" si="1218">IF($L576&gt;N576,N576,$L576)</f>
        <v>0</v>
      </c>
      <c r="T576" s="19">
        <f t="shared" si="1218"/>
        <v>0</v>
      </c>
      <c r="U576" s="19">
        <f t="shared" si="1218"/>
        <v>16</v>
      </c>
      <c r="V576" s="19">
        <f t="shared" si="1218"/>
        <v>0</v>
      </c>
      <c r="W576" s="19">
        <f>VLOOKUP($K576,[1]房源明细!$B:$P,10,FALSE)</f>
        <v>222</v>
      </c>
      <c r="X576" s="19">
        <f>IF(DATEDIF(I576,$X$2,"m")&gt;12,12,DATEDIF(I576,$X$2,"m"))</f>
        <v>12</v>
      </c>
      <c r="Y576" s="19">
        <f t="shared" si="1095"/>
        <v>2664</v>
      </c>
      <c r="Z576" s="35">
        <f t="shared" si="1096"/>
        <v>0</v>
      </c>
      <c r="AA576" s="35">
        <f t="shared" si="1097"/>
        <v>0</v>
      </c>
      <c r="AB576" s="36">
        <f t="shared" si="1098"/>
        <v>21.936</v>
      </c>
      <c r="AC576" s="35">
        <f t="shared" si="1099"/>
        <v>0</v>
      </c>
      <c r="AD576" s="35">
        <f t="shared" si="1100"/>
        <v>21.93</v>
      </c>
      <c r="AE576" s="19">
        <f t="shared" si="1101"/>
        <v>12</v>
      </c>
      <c r="AF576" s="37">
        <f t="shared" si="1192"/>
        <v>263</v>
      </c>
    </row>
    <row r="577" s="2" customFormat="1" ht="14.25" spans="1:32">
      <c r="A577" s="18">
        <v>756</v>
      </c>
      <c r="B577" s="19" t="str">
        <f>VLOOKUP($K577,[1]房源明细!$B:$P,5,FALSE)</f>
        <v>王莉</v>
      </c>
      <c r="C577" s="19" t="s">
        <v>1028</v>
      </c>
      <c r="D577" s="19">
        <f>VLOOKUP($K577,[1]房源明细!$B:$P,11,FALSE)</f>
        <v>2</v>
      </c>
      <c r="E577" s="19">
        <f>VLOOKUP($K577,[1]房源明细!$B:$P,12,FALSE)</f>
        <v>0</v>
      </c>
      <c r="F577" s="19">
        <f>VLOOKUP($K577,[1]房源明细!$B:$P,13,FALSE)</f>
        <v>0</v>
      </c>
      <c r="G577" s="19">
        <f>VLOOKUP($K577,[1]房源明细!$B:$P,14,FALSE)</f>
        <v>2</v>
      </c>
      <c r="H577" s="19">
        <f>VLOOKUP($K577,[1]房源明细!$B:$P,15,FALSE)</f>
        <v>0</v>
      </c>
      <c r="I577" s="28">
        <f>VLOOKUP($K577,[1]房源明细!$B:$P,3,FALSE)</f>
        <v>43033</v>
      </c>
      <c r="J577" s="19"/>
      <c r="K577" s="29" t="s">
        <v>1029</v>
      </c>
      <c r="L577" s="19">
        <f>VLOOKUP($K577,[1]房源明细!$B:$P,2,FALSE)</f>
        <v>57.36</v>
      </c>
      <c r="M577" s="19"/>
      <c r="N577" s="19">
        <f t="shared" ref="N577:Q577" si="1219">E577*16</f>
        <v>0</v>
      </c>
      <c r="O577" s="19">
        <f t="shared" si="1219"/>
        <v>0</v>
      </c>
      <c r="P577" s="19">
        <f t="shared" si="1219"/>
        <v>32</v>
      </c>
      <c r="Q577" s="19">
        <f t="shared" si="1219"/>
        <v>0</v>
      </c>
      <c r="R577" s="19">
        <f>[1]房源明细!J761</f>
        <v>4.57</v>
      </c>
      <c r="S577" s="19">
        <f t="shared" ref="S577:V577" si="1220">IF($L577&gt;N577,N577,$L577)</f>
        <v>0</v>
      </c>
      <c r="T577" s="19">
        <f t="shared" si="1220"/>
        <v>0</v>
      </c>
      <c r="U577" s="19">
        <f t="shared" si="1220"/>
        <v>32</v>
      </c>
      <c r="V577" s="19">
        <f t="shared" si="1220"/>
        <v>0</v>
      </c>
      <c r="W577" s="19">
        <f>VLOOKUP($K577,[1]房源明细!$B:$P,10,FALSE)</f>
        <v>224</v>
      </c>
      <c r="X577" s="19">
        <f>IF(DATEDIF(I577,$X$2,"m")&gt;12,12,DATEDIF(I577,$X$2,"m"))</f>
        <v>12</v>
      </c>
      <c r="Y577" s="19">
        <f t="shared" si="1095"/>
        <v>2688</v>
      </c>
      <c r="Z577" s="35">
        <f t="shared" si="1096"/>
        <v>0</v>
      </c>
      <c r="AA577" s="35">
        <f t="shared" si="1097"/>
        <v>0</v>
      </c>
      <c r="AB577" s="36">
        <f t="shared" si="1098"/>
        <v>43.872</v>
      </c>
      <c r="AC577" s="35">
        <f t="shared" si="1099"/>
        <v>0</v>
      </c>
      <c r="AD577" s="35">
        <f t="shared" si="1100"/>
        <v>43.87</v>
      </c>
      <c r="AE577" s="19">
        <f t="shared" si="1101"/>
        <v>12</v>
      </c>
      <c r="AF577" s="37">
        <f t="shared" si="1192"/>
        <v>526</v>
      </c>
    </row>
    <row r="578" s="2" customFormat="1" ht="14.25" spans="1:32">
      <c r="A578" s="18">
        <v>758</v>
      </c>
      <c r="B578" s="19" t="str">
        <f>VLOOKUP($K578,[1]房源明细!$B:$P,5,FALSE)</f>
        <v>曹冬菊</v>
      </c>
      <c r="C578" s="19" t="s">
        <v>698</v>
      </c>
      <c r="D578" s="19">
        <f>VLOOKUP($K578,[1]房源明细!$B:$P,11,FALSE)</f>
        <v>1</v>
      </c>
      <c r="E578" s="19">
        <f>VLOOKUP($K578,[1]房源明细!$B:$P,12,FALSE)</f>
        <v>1</v>
      </c>
      <c r="F578" s="19">
        <f>VLOOKUP($K578,[1]房源明细!$B:$P,13,FALSE)</f>
        <v>0</v>
      </c>
      <c r="G578" s="19">
        <f>VLOOKUP($K578,[1]房源明细!$B:$P,14,FALSE)</f>
        <v>0</v>
      </c>
      <c r="H578" s="19">
        <f>VLOOKUP($K578,[1]房源明细!$B:$P,15,FALSE)</f>
        <v>0</v>
      </c>
      <c r="I578" s="28">
        <f>VLOOKUP($K578,[1]房源明细!$B:$P,3,FALSE)</f>
        <v>43038</v>
      </c>
      <c r="J578" s="19"/>
      <c r="K578" s="29" t="s">
        <v>1030</v>
      </c>
      <c r="L578" s="19">
        <f>VLOOKUP($K578,[1]房源明细!$B:$P,2,FALSE)</f>
        <v>56.04</v>
      </c>
      <c r="M578" s="19"/>
      <c r="N578" s="19">
        <f t="shared" ref="N578:Q578" si="1221">E578*16</f>
        <v>16</v>
      </c>
      <c r="O578" s="19">
        <f t="shared" si="1221"/>
        <v>0</v>
      </c>
      <c r="P578" s="19">
        <f t="shared" si="1221"/>
        <v>0</v>
      </c>
      <c r="Q578" s="19">
        <f t="shared" si="1221"/>
        <v>0</v>
      </c>
      <c r="R578" s="19">
        <f>[1]房源明细!J763</f>
        <v>4.57</v>
      </c>
      <c r="S578" s="19">
        <f t="shared" ref="S578:V578" si="1222">IF($L578&gt;N578,N578,$L578)</f>
        <v>16</v>
      </c>
      <c r="T578" s="19">
        <f t="shared" si="1222"/>
        <v>0</v>
      </c>
      <c r="U578" s="19">
        <f t="shared" si="1222"/>
        <v>0</v>
      </c>
      <c r="V578" s="19">
        <f t="shared" si="1222"/>
        <v>0</v>
      </c>
      <c r="W578" s="19">
        <f>VLOOKUP($K578,[1]房源明细!$B:$P,10,FALSE)</f>
        <v>219</v>
      </c>
      <c r="X578" s="19">
        <f>IF(DATEDIF(I578,$X$2,"m")&gt;12,12,DATEDIF(I578,$X$2,"m"))</f>
        <v>12</v>
      </c>
      <c r="Y578" s="19">
        <f t="shared" si="1095"/>
        <v>2628</v>
      </c>
      <c r="Z578" s="35">
        <f t="shared" si="1096"/>
        <v>65.808</v>
      </c>
      <c r="AA578" s="35">
        <f t="shared" si="1097"/>
        <v>0</v>
      </c>
      <c r="AB578" s="36">
        <f t="shared" si="1098"/>
        <v>0</v>
      </c>
      <c r="AC578" s="35">
        <f t="shared" si="1099"/>
        <v>0</v>
      </c>
      <c r="AD578" s="35">
        <f t="shared" si="1100"/>
        <v>65.8</v>
      </c>
      <c r="AE578" s="19">
        <f t="shared" si="1101"/>
        <v>12</v>
      </c>
      <c r="AF578" s="37">
        <f t="shared" si="1192"/>
        <v>789</v>
      </c>
    </row>
    <row r="579" s="2" customFormat="1" ht="21" customHeight="1" spans="1:32">
      <c r="A579" s="18">
        <v>759</v>
      </c>
      <c r="B579" s="19" t="str">
        <f>VLOOKUP($K579,[1]房源明细!$B:$P,5,FALSE)</f>
        <v>丁子玲</v>
      </c>
      <c r="C579" s="19" t="s">
        <v>1031</v>
      </c>
      <c r="D579" s="19">
        <f>VLOOKUP($K579,[1]房源明细!$B:$P,11,FALSE)</f>
        <v>4</v>
      </c>
      <c r="E579" s="19">
        <f>VLOOKUP($K579,[1]房源明细!$B:$P,12,FALSE)</f>
        <v>0</v>
      </c>
      <c r="F579" s="19">
        <f>VLOOKUP($K579,[1]房源明细!$B:$P,13,FALSE)</f>
        <v>0</v>
      </c>
      <c r="G579" s="19">
        <f>VLOOKUP($K579,[1]房源明细!$B:$P,14,FALSE)</f>
        <v>4</v>
      </c>
      <c r="H579" s="19">
        <f>VLOOKUP($K579,[1]房源明细!$B:$P,15,FALSE)</f>
        <v>0</v>
      </c>
      <c r="I579" s="28">
        <f>VLOOKUP($K579,[1]房源明细!$B:$P,3,FALSE)</f>
        <v>43647</v>
      </c>
      <c r="J579" s="19"/>
      <c r="K579" s="29" t="s">
        <v>1032</v>
      </c>
      <c r="L579" s="19">
        <f>VLOOKUP($K579,[1]房源明细!$B:$P,2,FALSE)</f>
        <v>56.82</v>
      </c>
      <c r="M579" s="19"/>
      <c r="N579" s="19">
        <f t="shared" ref="N579:Q579" si="1223">E579*16</f>
        <v>0</v>
      </c>
      <c r="O579" s="19">
        <f t="shared" si="1223"/>
        <v>0</v>
      </c>
      <c r="P579" s="19">
        <f t="shared" si="1223"/>
        <v>64</v>
      </c>
      <c r="Q579" s="19">
        <f t="shared" si="1223"/>
        <v>0</v>
      </c>
      <c r="R579" s="19">
        <f>[1]房源明细!J764</f>
        <v>4.57</v>
      </c>
      <c r="S579" s="19">
        <f t="shared" ref="S579:V579" si="1224">IF($L579&gt;N579,N579,$L579)</f>
        <v>0</v>
      </c>
      <c r="T579" s="19">
        <f t="shared" si="1224"/>
        <v>0</v>
      </c>
      <c r="U579" s="19">
        <f t="shared" si="1224"/>
        <v>56.82</v>
      </c>
      <c r="V579" s="19">
        <f t="shared" si="1224"/>
        <v>0</v>
      </c>
      <c r="W579" s="19">
        <f>VLOOKUP($K579,[1]房源明细!$B:$P,10,FALSE)</f>
        <v>222</v>
      </c>
      <c r="X579" s="19">
        <f>IF(DATEDIF(I579,$X$2,"m")&gt;12,12,DATEDIF(I579,$X$2,"m"))</f>
        <v>12</v>
      </c>
      <c r="Y579" s="19">
        <f t="shared" si="1095"/>
        <v>2664</v>
      </c>
      <c r="Z579" s="35">
        <f t="shared" si="1096"/>
        <v>0</v>
      </c>
      <c r="AA579" s="35">
        <f t="shared" si="1097"/>
        <v>0</v>
      </c>
      <c r="AB579" s="36">
        <f t="shared" si="1098"/>
        <v>77.90022</v>
      </c>
      <c r="AC579" s="35">
        <f t="shared" si="1099"/>
        <v>0</v>
      </c>
      <c r="AD579" s="35">
        <f t="shared" si="1100"/>
        <v>77.9</v>
      </c>
      <c r="AE579" s="19">
        <f t="shared" si="1101"/>
        <v>12</v>
      </c>
      <c r="AF579" s="37">
        <f t="shared" si="1192"/>
        <v>934</v>
      </c>
    </row>
    <row r="580" s="2" customFormat="1" ht="14.25" spans="1:32">
      <c r="A580" s="18">
        <v>760</v>
      </c>
      <c r="B580" s="19" t="str">
        <f>VLOOKUP($K580,[1]房源明细!$B:$P,5,FALSE)</f>
        <v>陶春梅</v>
      </c>
      <c r="C580" s="19" t="s">
        <v>1033</v>
      </c>
      <c r="D580" s="19">
        <f>VLOOKUP($K580,[1]房源明细!$B:$P,11,FALSE)</f>
        <v>3</v>
      </c>
      <c r="E580" s="19">
        <f>VLOOKUP($K580,[1]房源明细!$B:$P,12,FALSE)</f>
        <v>0</v>
      </c>
      <c r="F580" s="19">
        <f>VLOOKUP($K580,[1]房源明细!$B:$P,13,FALSE)</f>
        <v>0</v>
      </c>
      <c r="G580" s="19">
        <f>VLOOKUP($K580,[1]房源明细!$B:$P,14,FALSE)</f>
        <v>3</v>
      </c>
      <c r="H580" s="19">
        <f>VLOOKUP($K580,[1]房源明细!$B:$P,15,FALSE)</f>
        <v>0</v>
      </c>
      <c r="I580" s="28">
        <f>VLOOKUP($K580,[1]房源明细!$B:$P,3,FALSE)</f>
        <v>43647</v>
      </c>
      <c r="J580" s="19"/>
      <c r="K580" s="29" t="s">
        <v>1034</v>
      </c>
      <c r="L580" s="19">
        <f>VLOOKUP($K580,[1]房源明细!$B:$P,2,FALSE)</f>
        <v>57.36</v>
      </c>
      <c r="M580" s="19"/>
      <c r="N580" s="19">
        <f t="shared" ref="N580:Q580" si="1225">E580*16</f>
        <v>0</v>
      </c>
      <c r="O580" s="19">
        <f t="shared" si="1225"/>
        <v>0</v>
      </c>
      <c r="P580" s="19">
        <f t="shared" si="1225"/>
        <v>48</v>
      </c>
      <c r="Q580" s="19">
        <f t="shared" si="1225"/>
        <v>0</v>
      </c>
      <c r="R580" s="19">
        <f>[1]房源明细!J765</f>
        <v>4.57</v>
      </c>
      <c r="S580" s="19">
        <f t="shared" ref="S580:V580" si="1226">IF($L580&gt;N580,N580,$L580)</f>
        <v>0</v>
      </c>
      <c r="T580" s="19">
        <f t="shared" si="1226"/>
        <v>0</v>
      </c>
      <c r="U580" s="19">
        <f t="shared" si="1226"/>
        <v>48</v>
      </c>
      <c r="V580" s="19">
        <f t="shared" si="1226"/>
        <v>0</v>
      </c>
      <c r="W580" s="19">
        <f>VLOOKUP($K580,[1]房源明细!$B:$P,10,FALSE)</f>
        <v>224</v>
      </c>
      <c r="X580" s="19">
        <f>IF(DATEDIF(I580,$X$2,"m")&gt;12,12,DATEDIF(I580,$X$2,"m"))</f>
        <v>12</v>
      </c>
      <c r="Y580" s="19">
        <f t="shared" si="1095"/>
        <v>2688</v>
      </c>
      <c r="Z580" s="35">
        <f t="shared" si="1096"/>
        <v>0</v>
      </c>
      <c r="AA580" s="35">
        <f t="shared" si="1097"/>
        <v>0</v>
      </c>
      <c r="AB580" s="36">
        <f t="shared" si="1098"/>
        <v>65.808</v>
      </c>
      <c r="AC580" s="35">
        <f t="shared" si="1099"/>
        <v>0</v>
      </c>
      <c r="AD580" s="35">
        <f t="shared" si="1100"/>
        <v>65.8</v>
      </c>
      <c r="AE580" s="19">
        <f t="shared" si="1101"/>
        <v>12</v>
      </c>
      <c r="AF580" s="37">
        <f t="shared" si="1192"/>
        <v>789</v>
      </c>
    </row>
    <row r="581" s="2" customFormat="1" ht="14.25" spans="1:32">
      <c r="A581" s="18">
        <v>761</v>
      </c>
      <c r="B581" s="19" t="str">
        <f>VLOOKUP($K581,[1]房源明细!$B:$P,5,FALSE)</f>
        <v>范先良</v>
      </c>
      <c r="C581" s="19" t="s">
        <v>1035</v>
      </c>
      <c r="D581" s="19">
        <f>VLOOKUP($K581,[1]房源明细!$B:$P,11,FALSE)</f>
        <v>4</v>
      </c>
      <c r="E581" s="19">
        <f>VLOOKUP($K581,[1]房源明细!$B:$P,12,FALSE)</f>
        <v>0</v>
      </c>
      <c r="F581" s="19">
        <f>VLOOKUP($K581,[1]房源明细!$B:$P,13,FALSE)</f>
        <v>0</v>
      </c>
      <c r="G581" s="19">
        <f>VLOOKUP($K581,[1]房源明细!$B:$P,14,FALSE)</f>
        <v>4</v>
      </c>
      <c r="H581" s="19">
        <f>VLOOKUP($K581,[1]房源明细!$B:$P,15,FALSE)</f>
        <v>0</v>
      </c>
      <c r="I581" s="28">
        <f>VLOOKUP($K581,[1]房源明细!$B:$P,3,FALSE)</f>
        <v>43647</v>
      </c>
      <c r="J581" s="19"/>
      <c r="K581" s="29" t="s">
        <v>1036</v>
      </c>
      <c r="L581" s="19">
        <f>VLOOKUP($K581,[1]房源明细!$B:$P,2,FALSE)</f>
        <v>56.05</v>
      </c>
      <c r="M581" s="19"/>
      <c r="N581" s="19">
        <f t="shared" ref="N581:Q581" si="1227">E581*16</f>
        <v>0</v>
      </c>
      <c r="O581" s="19">
        <f t="shared" si="1227"/>
        <v>0</v>
      </c>
      <c r="P581" s="19">
        <f t="shared" si="1227"/>
        <v>64</v>
      </c>
      <c r="Q581" s="19">
        <f t="shared" si="1227"/>
        <v>0</v>
      </c>
      <c r="R581" s="19">
        <f>[1]房源明细!J766</f>
        <v>4.57</v>
      </c>
      <c r="S581" s="19">
        <f t="shared" ref="S581:V581" si="1228">IF($L581&gt;N581,N581,$L581)</f>
        <v>0</v>
      </c>
      <c r="T581" s="19">
        <f t="shared" si="1228"/>
        <v>0</v>
      </c>
      <c r="U581" s="19">
        <f t="shared" si="1228"/>
        <v>56.05</v>
      </c>
      <c r="V581" s="19">
        <f t="shared" si="1228"/>
        <v>0</v>
      </c>
      <c r="W581" s="19">
        <f>VLOOKUP($K581,[1]房源明细!$B:$P,10,FALSE)</f>
        <v>219</v>
      </c>
      <c r="X581" s="19">
        <f>IF(DATEDIF(I581,$X$2,"m")&gt;12,12,DATEDIF(I581,$X$2,"m"))</f>
        <v>12</v>
      </c>
      <c r="Y581" s="19">
        <f t="shared" si="1095"/>
        <v>2628</v>
      </c>
      <c r="Z581" s="35">
        <f t="shared" si="1096"/>
        <v>0</v>
      </c>
      <c r="AA581" s="35">
        <f t="shared" si="1097"/>
        <v>0</v>
      </c>
      <c r="AB581" s="36">
        <f t="shared" si="1098"/>
        <v>76.84455</v>
      </c>
      <c r="AC581" s="35">
        <f t="shared" si="1099"/>
        <v>0</v>
      </c>
      <c r="AD581" s="35">
        <f t="shared" si="1100"/>
        <v>76.84</v>
      </c>
      <c r="AE581" s="19">
        <f t="shared" si="1101"/>
        <v>12</v>
      </c>
      <c r="AF581" s="37">
        <f t="shared" si="1192"/>
        <v>922</v>
      </c>
    </row>
    <row r="582" s="2" customFormat="1" ht="27" customHeight="1" spans="1:32">
      <c r="A582" s="18">
        <v>762</v>
      </c>
      <c r="B582" s="19" t="str">
        <f>VLOOKUP($K582,[1]房源明细!$B:$P,5,FALSE)</f>
        <v>邹青华</v>
      </c>
      <c r="C582" s="19" t="s">
        <v>1037</v>
      </c>
      <c r="D582" s="19">
        <f>VLOOKUP($K582,[1]房源明细!$B:$P,11,FALSE)</f>
        <v>1</v>
      </c>
      <c r="E582" s="19">
        <f>VLOOKUP($K582,[1]房源明细!$B:$P,12,FALSE)</f>
        <v>0</v>
      </c>
      <c r="F582" s="19">
        <f>VLOOKUP($K582,[1]房源明细!$B:$P,13,FALSE)</f>
        <v>0</v>
      </c>
      <c r="G582" s="19">
        <f>VLOOKUP($K582,[1]房源明细!$B:$P,14,FALSE)</f>
        <v>1</v>
      </c>
      <c r="H582" s="19">
        <f>VLOOKUP($K582,[1]房源明细!$B:$P,15,FALSE)</f>
        <v>0</v>
      </c>
      <c r="I582" s="28">
        <f>VLOOKUP($K582,[1]房源明细!$B:$P,3,FALSE)</f>
        <v>43035</v>
      </c>
      <c r="J582" s="19"/>
      <c r="K582" s="29" t="s">
        <v>1038</v>
      </c>
      <c r="L582" s="19">
        <f>VLOOKUP($K582,[1]房源明细!$B:$P,2,FALSE)</f>
        <v>56.04</v>
      </c>
      <c r="M582" s="19"/>
      <c r="N582" s="19">
        <f t="shared" ref="N582:Q582" si="1229">E582*16</f>
        <v>0</v>
      </c>
      <c r="O582" s="19">
        <f t="shared" si="1229"/>
        <v>0</v>
      </c>
      <c r="P582" s="19">
        <f t="shared" si="1229"/>
        <v>16</v>
      </c>
      <c r="Q582" s="19">
        <f t="shared" si="1229"/>
        <v>0</v>
      </c>
      <c r="R582" s="19">
        <f>[1]房源明细!J767</f>
        <v>4.57</v>
      </c>
      <c r="S582" s="19">
        <f t="shared" ref="S582:V582" si="1230">IF($L582&gt;N582,N582,$L582)</f>
        <v>0</v>
      </c>
      <c r="T582" s="19">
        <f t="shared" si="1230"/>
        <v>0</v>
      </c>
      <c r="U582" s="19">
        <f t="shared" si="1230"/>
        <v>16</v>
      </c>
      <c r="V582" s="19">
        <f t="shared" si="1230"/>
        <v>0</v>
      </c>
      <c r="W582" s="19">
        <f>VLOOKUP($K582,[1]房源明细!$B:$P,10,FALSE)</f>
        <v>219</v>
      </c>
      <c r="X582" s="19">
        <f>IF(DATEDIF(I582,$X$2,"m")&gt;12,12,DATEDIF(I582,$X$2,"m"))</f>
        <v>12</v>
      </c>
      <c r="Y582" s="19">
        <f t="shared" ref="Y582:Y645" si="1231">W582*X582</f>
        <v>2628</v>
      </c>
      <c r="Z582" s="35">
        <f t="shared" ref="Z582:Z645" si="1232">S582*R582*0.9</f>
        <v>0</v>
      </c>
      <c r="AA582" s="35">
        <f t="shared" ref="AA582:AA645" si="1233">T582*R582*0.8</f>
        <v>0</v>
      </c>
      <c r="AB582" s="36">
        <f t="shared" ref="AB582:AB645" si="1234">U582*R582*0.3</f>
        <v>21.936</v>
      </c>
      <c r="AC582" s="35">
        <f t="shared" ref="AC582:AC645" si="1235">R582*V582*0.4</f>
        <v>0</v>
      </c>
      <c r="AD582" s="35">
        <f t="shared" ref="AD582:AD645" si="1236">TRUNC(Z582+AA582+AB582+AC582,2)</f>
        <v>21.93</v>
      </c>
      <c r="AE582" s="19">
        <f t="shared" ref="AE582:AE645" si="1237">X582</f>
        <v>12</v>
      </c>
      <c r="AF582" s="37">
        <f t="shared" si="1192"/>
        <v>263</v>
      </c>
    </row>
    <row r="583" s="2" customFormat="1" ht="37" customHeight="1" spans="1:32">
      <c r="A583" s="18">
        <v>764</v>
      </c>
      <c r="B583" s="19" t="str">
        <f>VLOOKUP($K583,[1]房源明细!$B:$P,5,FALSE)</f>
        <v>吕佑新</v>
      </c>
      <c r="C583" s="19" t="s">
        <v>721</v>
      </c>
      <c r="D583" s="19">
        <f>VLOOKUP($K583,[1]房源明细!$B:$P,11,FALSE)</f>
        <v>3</v>
      </c>
      <c r="E583" s="19">
        <f>VLOOKUP($K583,[1]房源明细!$B:$P,12,FALSE)</f>
        <v>0</v>
      </c>
      <c r="F583" s="19">
        <f>VLOOKUP($K583,[1]房源明细!$B:$P,13,FALSE)</f>
        <v>0</v>
      </c>
      <c r="G583" s="19">
        <f>VLOOKUP($K583,[1]房源明细!$B:$P,14,FALSE)</f>
        <v>0</v>
      </c>
      <c r="H583" s="19">
        <v>3</v>
      </c>
      <c r="I583" s="28">
        <f>VLOOKUP($K583,[1]房源明细!$B:$P,3,FALSE)</f>
        <v>43291</v>
      </c>
      <c r="J583" s="19"/>
      <c r="K583" s="29" t="s">
        <v>1039</v>
      </c>
      <c r="L583" s="19">
        <f>VLOOKUP($K583,[1]房源明细!$B:$P,2,FALSE)</f>
        <v>57.36</v>
      </c>
      <c r="M583" s="19"/>
      <c r="N583" s="19">
        <f t="shared" ref="N583:Q583" si="1238">E583*16</f>
        <v>0</v>
      </c>
      <c r="O583" s="19">
        <f t="shared" si="1238"/>
        <v>0</v>
      </c>
      <c r="P583" s="19">
        <f t="shared" si="1238"/>
        <v>0</v>
      </c>
      <c r="Q583" s="19">
        <f t="shared" si="1238"/>
        <v>48</v>
      </c>
      <c r="R583" s="19">
        <f>[1]房源明细!J769</f>
        <v>4.57</v>
      </c>
      <c r="S583" s="19">
        <f t="shared" ref="S583:V583" si="1239">IF($L583&gt;N583,N583,$L583)</f>
        <v>0</v>
      </c>
      <c r="T583" s="19">
        <f t="shared" si="1239"/>
        <v>0</v>
      </c>
      <c r="U583" s="19">
        <f t="shared" si="1239"/>
        <v>0</v>
      </c>
      <c r="V583" s="19">
        <f t="shared" si="1239"/>
        <v>48</v>
      </c>
      <c r="W583" s="19">
        <f>VLOOKUP($K583,[1]房源明细!$B:$P,10,FALSE)</f>
        <v>224</v>
      </c>
      <c r="X583" s="19">
        <f>IF(DATEDIF(I583,$X$2,"m")&gt;12,12,DATEDIF(I583,$X$2,"m"))</f>
        <v>12</v>
      </c>
      <c r="Y583" s="19">
        <f t="shared" si="1231"/>
        <v>2688</v>
      </c>
      <c r="Z583" s="35">
        <f t="shared" si="1232"/>
        <v>0</v>
      </c>
      <c r="AA583" s="35">
        <f t="shared" si="1233"/>
        <v>0</v>
      </c>
      <c r="AB583" s="36">
        <f t="shared" si="1234"/>
        <v>0</v>
      </c>
      <c r="AC583" s="35">
        <f t="shared" si="1235"/>
        <v>87.744</v>
      </c>
      <c r="AD583" s="35">
        <f t="shared" si="1236"/>
        <v>87.74</v>
      </c>
      <c r="AE583" s="19">
        <f t="shared" si="1237"/>
        <v>12</v>
      </c>
      <c r="AF583" s="37">
        <f t="shared" si="1192"/>
        <v>1052</v>
      </c>
    </row>
    <row r="584" s="2" customFormat="1" ht="22" customHeight="1" spans="1:32">
      <c r="A584" s="18">
        <v>765</v>
      </c>
      <c r="B584" s="19" t="str">
        <f>VLOOKUP($K584,[1]房源明细!$B:$P,5,FALSE)</f>
        <v>占凤英</v>
      </c>
      <c r="C584" s="19" t="s">
        <v>538</v>
      </c>
      <c r="D584" s="19">
        <f>VLOOKUP($K584,[1]房源明细!$B:$P,11,FALSE)</f>
        <v>2</v>
      </c>
      <c r="E584" s="19">
        <f>VLOOKUP($K584,[1]房源明细!$B:$P,12,FALSE)</f>
        <v>0</v>
      </c>
      <c r="F584" s="19">
        <f>VLOOKUP($K584,[1]房源明细!$B:$P,13,FALSE)</f>
        <v>0</v>
      </c>
      <c r="G584" s="19">
        <f>VLOOKUP($K584,[1]房源明细!$B:$P,14,FALSE)</f>
        <v>2</v>
      </c>
      <c r="H584" s="19">
        <f>VLOOKUP($K584,[1]房源明细!$B:$P,15,FALSE)</f>
        <v>0</v>
      </c>
      <c r="I584" s="28">
        <f>VLOOKUP($K584,[1]房源明细!$B:$P,3,FALSE)</f>
        <v>43119</v>
      </c>
      <c r="J584" s="19"/>
      <c r="K584" s="29" t="s">
        <v>1040</v>
      </c>
      <c r="L584" s="19">
        <f>VLOOKUP($K584,[1]房源明细!$B:$P,2,FALSE)</f>
        <v>56.05</v>
      </c>
      <c r="M584" s="19"/>
      <c r="N584" s="19">
        <f t="shared" ref="N584:Q584" si="1240">E584*16</f>
        <v>0</v>
      </c>
      <c r="O584" s="19">
        <f t="shared" si="1240"/>
        <v>0</v>
      </c>
      <c r="P584" s="19">
        <f t="shared" si="1240"/>
        <v>32</v>
      </c>
      <c r="Q584" s="19">
        <f t="shared" si="1240"/>
        <v>0</v>
      </c>
      <c r="R584" s="19">
        <f>[1]房源明细!J770</f>
        <v>4.57</v>
      </c>
      <c r="S584" s="19">
        <f t="shared" ref="S584:V584" si="1241">IF($L584&gt;N584,N584,$L584)</f>
        <v>0</v>
      </c>
      <c r="T584" s="19">
        <f t="shared" si="1241"/>
        <v>0</v>
      </c>
      <c r="U584" s="19">
        <f t="shared" si="1241"/>
        <v>32</v>
      </c>
      <c r="V584" s="19">
        <f t="shared" si="1241"/>
        <v>0</v>
      </c>
      <c r="W584" s="19">
        <f>VLOOKUP($K584,[1]房源明细!$B:$P,10,FALSE)</f>
        <v>219</v>
      </c>
      <c r="X584" s="19">
        <f>IF(DATEDIF(I584,$X$2,"m")&gt;12,12,DATEDIF(I584,$X$2,"m"))</f>
        <v>12</v>
      </c>
      <c r="Y584" s="19">
        <f t="shared" si="1231"/>
        <v>2628</v>
      </c>
      <c r="Z584" s="35">
        <f t="shared" si="1232"/>
        <v>0</v>
      </c>
      <c r="AA584" s="35">
        <f t="shared" si="1233"/>
        <v>0</v>
      </c>
      <c r="AB584" s="36">
        <f t="shared" si="1234"/>
        <v>43.872</v>
      </c>
      <c r="AC584" s="35">
        <f t="shared" si="1235"/>
        <v>0</v>
      </c>
      <c r="AD584" s="35">
        <f t="shared" si="1236"/>
        <v>43.87</v>
      </c>
      <c r="AE584" s="19">
        <f t="shared" si="1237"/>
        <v>12</v>
      </c>
      <c r="AF584" s="37">
        <f t="shared" si="1192"/>
        <v>526</v>
      </c>
    </row>
    <row r="585" s="2" customFormat="1" ht="14.25" spans="1:32">
      <c r="A585" s="18">
        <v>766</v>
      </c>
      <c r="B585" s="19" t="str">
        <f>VLOOKUP($K585,[1]房源明细!$B:$P,5,FALSE)</f>
        <v>陈京</v>
      </c>
      <c r="C585" s="19" t="s">
        <v>931</v>
      </c>
      <c r="D585" s="19">
        <f>VLOOKUP($K585,[1]房源明细!$B:$P,11,FALSE)</f>
        <v>2</v>
      </c>
      <c r="E585" s="19">
        <f>VLOOKUP($K585,[1]房源明细!$B:$P,12,FALSE)</f>
        <v>1</v>
      </c>
      <c r="F585" s="19">
        <f>VLOOKUP($K585,[1]房源明细!$B:$P,13,FALSE)</f>
        <v>0</v>
      </c>
      <c r="G585" s="19">
        <f>VLOOKUP($K585,[1]房源明细!$B:$P,14,FALSE)</f>
        <v>0</v>
      </c>
      <c r="H585" s="19">
        <f>VLOOKUP($K585,[1]房源明细!$B:$P,15,FALSE)</f>
        <v>0</v>
      </c>
      <c r="I585" s="28">
        <f>VLOOKUP($K585,[1]房源明细!$B:$P,3,FALSE)</f>
        <v>43647</v>
      </c>
      <c r="J585" s="19"/>
      <c r="K585" s="29" t="s">
        <v>1041</v>
      </c>
      <c r="L585" s="19">
        <f>VLOOKUP($K585,[1]房源明细!$B:$P,2,FALSE)</f>
        <v>56.04</v>
      </c>
      <c r="M585" s="19"/>
      <c r="N585" s="19">
        <f t="shared" ref="N585:Q585" si="1242">E585*16</f>
        <v>16</v>
      </c>
      <c r="O585" s="19">
        <f t="shared" si="1242"/>
        <v>0</v>
      </c>
      <c r="P585" s="19">
        <f t="shared" si="1242"/>
        <v>0</v>
      </c>
      <c r="Q585" s="19">
        <f t="shared" si="1242"/>
        <v>0</v>
      </c>
      <c r="R585" s="19">
        <f>[1]房源明细!J771</f>
        <v>4.57</v>
      </c>
      <c r="S585" s="19">
        <f t="shared" ref="S585:V585" si="1243">IF($L585&gt;N585,N585,$L585)</f>
        <v>16</v>
      </c>
      <c r="T585" s="19">
        <f t="shared" si="1243"/>
        <v>0</v>
      </c>
      <c r="U585" s="19">
        <f t="shared" si="1243"/>
        <v>0</v>
      </c>
      <c r="V585" s="19">
        <f t="shared" si="1243"/>
        <v>0</v>
      </c>
      <c r="W585" s="19">
        <f>VLOOKUP($K585,[1]房源明细!$B:$P,10,FALSE)</f>
        <v>219</v>
      </c>
      <c r="X585" s="19">
        <f>IF(DATEDIF(I585,$X$2,"m")&gt;12,12,DATEDIF(I585,$X$2,"m"))</f>
        <v>12</v>
      </c>
      <c r="Y585" s="19">
        <f t="shared" si="1231"/>
        <v>2628</v>
      </c>
      <c r="Z585" s="35">
        <f t="shared" si="1232"/>
        <v>65.808</v>
      </c>
      <c r="AA585" s="35">
        <f t="shared" si="1233"/>
        <v>0</v>
      </c>
      <c r="AB585" s="36">
        <f t="shared" si="1234"/>
        <v>0</v>
      </c>
      <c r="AC585" s="35">
        <f t="shared" si="1235"/>
        <v>0</v>
      </c>
      <c r="AD585" s="35">
        <f t="shared" si="1236"/>
        <v>65.8</v>
      </c>
      <c r="AE585" s="19">
        <f t="shared" si="1237"/>
        <v>12</v>
      </c>
      <c r="AF585" s="37">
        <f t="shared" si="1192"/>
        <v>789</v>
      </c>
    </row>
    <row r="586" s="2" customFormat="1" ht="14.25" spans="1:32">
      <c r="A586" s="18">
        <v>767</v>
      </c>
      <c r="B586" s="19" t="str">
        <f>VLOOKUP($K586,[1]房源明细!$B:$P,5,FALSE)</f>
        <v>黄国栋</v>
      </c>
      <c r="C586" s="19" t="s">
        <v>322</v>
      </c>
      <c r="D586" s="19">
        <f>VLOOKUP($K586,[1]房源明细!$B:$P,11,FALSE)</f>
        <v>2</v>
      </c>
      <c r="E586" s="19">
        <f>VLOOKUP($K586,[1]房源明细!$B:$P,12,FALSE)</f>
        <v>0</v>
      </c>
      <c r="F586" s="19">
        <f>VLOOKUP($K586,[1]房源明细!$B:$P,13,FALSE)</f>
        <v>0</v>
      </c>
      <c r="G586" s="19">
        <f>VLOOKUP($K586,[1]房源明细!$B:$P,14,FALSE)</f>
        <v>2</v>
      </c>
      <c r="H586" s="19">
        <f>VLOOKUP($K586,[1]房源明细!$B:$P,15,FALSE)</f>
        <v>0</v>
      </c>
      <c r="I586" s="28">
        <f>VLOOKUP($K586,[1]房源明细!$B:$P,3,FALSE)</f>
        <v>43647</v>
      </c>
      <c r="J586" s="19"/>
      <c r="K586" s="29" t="s">
        <v>1042</v>
      </c>
      <c r="L586" s="19">
        <f>VLOOKUP($K586,[1]房源明细!$B:$P,2,FALSE)</f>
        <v>56.82</v>
      </c>
      <c r="M586" s="19"/>
      <c r="N586" s="19">
        <f t="shared" ref="N586:Q586" si="1244">E586*16</f>
        <v>0</v>
      </c>
      <c r="O586" s="19">
        <f t="shared" si="1244"/>
        <v>0</v>
      </c>
      <c r="P586" s="19">
        <f t="shared" si="1244"/>
        <v>32</v>
      </c>
      <c r="Q586" s="19">
        <f t="shared" si="1244"/>
        <v>0</v>
      </c>
      <c r="R586" s="19">
        <f>[1]房源明细!J772</f>
        <v>4.57</v>
      </c>
      <c r="S586" s="19">
        <f t="shared" ref="S586:V586" si="1245">IF($L586&gt;N586,N586,$L586)</f>
        <v>0</v>
      </c>
      <c r="T586" s="19">
        <f t="shared" si="1245"/>
        <v>0</v>
      </c>
      <c r="U586" s="19">
        <f t="shared" si="1245"/>
        <v>32</v>
      </c>
      <c r="V586" s="19">
        <f t="shared" si="1245"/>
        <v>0</v>
      </c>
      <c r="W586" s="19">
        <f>VLOOKUP($K586,[1]房源明细!$B:$P,10,FALSE)</f>
        <v>222</v>
      </c>
      <c r="X586" s="19">
        <f>IF(DATEDIF(I586,$X$2,"m")&gt;12,12,DATEDIF(I586,$X$2,"m"))</f>
        <v>12</v>
      </c>
      <c r="Y586" s="19">
        <f t="shared" si="1231"/>
        <v>2664</v>
      </c>
      <c r="Z586" s="35">
        <f t="shared" si="1232"/>
        <v>0</v>
      </c>
      <c r="AA586" s="35">
        <f t="shared" si="1233"/>
        <v>0</v>
      </c>
      <c r="AB586" s="36">
        <f t="shared" si="1234"/>
        <v>43.872</v>
      </c>
      <c r="AC586" s="35">
        <f t="shared" si="1235"/>
        <v>0</v>
      </c>
      <c r="AD586" s="35">
        <f t="shared" si="1236"/>
        <v>43.87</v>
      </c>
      <c r="AE586" s="19">
        <f t="shared" si="1237"/>
        <v>12</v>
      </c>
      <c r="AF586" s="37">
        <f t="shared" si="1192"/>
        <v>526</v>
      </c>
    </row>
    <row r="587" s="2" customFormat="1" ht="14.25" spans="1:32">
      <c r="A587" s="18">
        <v>768</v>
      </c>
      <c r="B587" s="19" t="str">
        <f>VLOOKUP($K587,[1]房源明细!$B:$P,5,FALSE)</f>
        <v>邵珍</v>
      </c>
      <c r="C587" s="19" t="s">
        <v>1043</v>
      </c>
      <c r="D587" s="19">
        <f>VLOOKUP($K587,[1]房源明细!$B:$P,11,FALSE)</f>
        <v>2</v>
      </c>
      <c r="E587" s="19">
        <f>VLOOKUP($K587,[1]房源明细!$B:$P,12,FALSE)</f>
        <v>2</v>
      </c>
      <c r="F587" s="19">
        <f>VLOOKUP($K587,[1]房源明细!$B:$P,13,FALSE)</f>
        <v>0</v>
      </c>
      <c r="G587" s="19">
        <f>VLOOKUP($K587,[1]房源明细!$B:$P,14,FALSE)</f>
        <v>0</v>
      </c>
      <c r="H587" s="19">
        <f>VLOOKUP($K587,[1]房源明细!$B:$P,15,FALSE)</f>
        <v>0</v>
      </c>
      <c r="I587" s="28">
        <f>VLOOKUP($K587,[1]房源明细!$B:$P,3,FALSE)</f>
        <v>43038</v>
      </c>
      <c r="J587" s="19"/>
      <c r="K587" s="29" t="s">
        <v>1044</v>
      </c>
      <c r="L587" s="19">
        <f>VLOOKUP($K587,[1]房源明细!$B:$P,2,FALSE)</f>
        <v>57.36</v>
      </c>
      <c r="M587" s="19"/>
      <c r="N587" s="19">
        <f t="shared" ref="N587:Q587" si="1246">E587*16</f>
        <v>32</v>
      </c>
      <c r="O587" s="19">
        <f t="shared" si="1246"/>
        <v>0</v>
      </c>
      <c r="P587" s="19">
        <f t="shared" si="1246"/>
        <v>0</v>
      </c>
      <c r="Q587" s="19">
        <f t="shared" si="1246"/>
        <v>0</v>
      </c>
      <c r="R587" s="19">
        <f>[1]房源明细!J773</f>
        <v>4.57</v>
      </c>
      <c r="S587" s="19">
        <f t="shared" ref="S587:V587" si="1247">IF($L587&gt;N587,N587,$L587)</f>
        <v>32</v>
      </c>
      <c r="T587" s="19">
        <f t="shared" si="1247"/>
        <v>0</v>
      </c>
      <c r="U587" s="19">
        <f t="shared" si="1247"/>
        <v>0</v>
      </c>
      <c r="V587" s="19">
        <f t="shared" si="1247"/>
        <v>0</v>
      </c>
      <c r="W587" s="19">
        <f>VLOOKUP($K587,[1]房源明细!$B:$P,10,FALSE)</f>
        <v>224</v>
      </c>
      <c r="X587" s="19">
        <f>IF(DATEDIF(I587,$X$2,"m")&gt;12,12,DATEDIF(I587,$X$2,"m"))</f>
        <v>12</v>
      </c>
      <c r="Y587" s="19">
        <f t="shared" si="1231"/>
        <v>2688</v>
      </c>
      <c r="Z587" s="35">
        <f t="shared" si="1232"/>
        <v>131.616</v>
      </c>
      <c r="AA587" s="35">
        <f t="shared" si="1233"/>
        <v>0</v>
      </c>
      <c r="AB587" s="36">
        <f t="shared" si="1234"/>
        <v>0</v>
      </c>
      <c r="AC587" s="35">
        <f t="shared" si="1235"/>
        <v>0</v>
      </c>
      <c r="AD587" s="35">
        <f t="shared" si="1236"/>
        <v>131.61</v>
      </c>
      <c r="AE587" s="19">
        <f t="shared" si="1237"/>
        <v>12</v>
      </c>
      <c r="AF587" s="37">
        <f t="shared" si="1192"/>
        <v>1579</v>
      </c>
    </row>
    <row r="588" s="2" customFormat="1" ht="14.25" spans="1:32">
      <c r="A588" s="18">
        <v>769</v>
      </c>
      <c r="B588" s="19" t="str">
        <f>VLOOKUP($K588,[1]房源明细!$B:$P,5,FALSE)</f>
        <v>刘作英</v>
      </c>
      <c r="C588" s="19" t="s">
        <v>396</v>
      </c>
      <c r="D588" s="19">
        <f>VLOOKUP($K588,[1]房源明细!$B:$P,11,FALSE)</f>
        <v>2</v>
      </c>
      <c r="E588" s="19">
        <f>VLOOKUP($K588,[1]房源明细!$B:$P,12,FALSE)</f>
        <v>0</v>
      </c>
      <c r="F588" s="19">
        <f>VLOOKUP($K588,[1]房源明细!$B:$P,13,FALSE)</f>
        <v>0</v>
      </c>
      <c r="G588" s="19">
        <f>VLOOKUP($K588,[1]房源明细!$B:$P,14,FALSE)</f>
        <v>2</v>
      </c>
      <c r="H588" s="19">
        <f>VLOOKUP($K588,[1]房源明细!$B:$P,15,FALSE)</f>
        <v>0</v>
      </c>
      <c r="I588" s="28">
        <f>VLOOKUP($K588,[1]房源明细!$B:$P,3,FALSE)</f>
        <v>43647</v>
      </c>
      <c r="J588" s="19"/>
      <c r="K588" s="29" t="s">
        <v>1045</v>
      </c>
      <c r="L588" s="19">
        <f>VLOOKUP($K588,[1]房源明细!$B:$P,2,FALSE)</f>
        <v>56.05</v>
      </c>
      <c r="M588" s="19"/>
      <c r="N588" s="19">
        <f t="shared" ref="N588:Q588" si="1248">E588*16</f>
        <v>0</v>
      </c>
      <c r="O588" s="19">
        <f t="shared" si="1248"/>
        <v>0</v>
      </c>
      <c r="P588" s="19">
        <f t="shared" si="1248"/>
        <v>32</v>
      </c>
      <c r="Q588" s="19">
        <f t="shared" si="1248"/>
        <v>0</v>
      </c>
      <c r="R588" s="19">
        <f>[1]房源明细!J774</f>
        <v>4.57</v>
      </c>
      <c r="S588" s="19">
        <f t="shared" ref="S588:V588" si="1249">IF($L588&gt;N588,N588,$L588)</f>
        <v>0</v>
      </c>
      <c r="T588" s="19">
        <f t="shared" si="1249"/>
        <v>0</v>
      </c>
      <c r="U588" s="19">
        <f t="shared" si="1249"/>
        <v>32</v>
      </c>
      <c r="V588" s="19">
        <f t="shared" si="1249"/>
        <v>0</v>
      </c>
      <c r="W588" s="19">
        <f>VLOOKUP($K588,[1]房源明细!$B:$P,10,FALSE)</f>
        <v>219</v>
      </c>
      <c r="X588" s="19">
        <f>IF(DATEDIF(I588,$X$2,"m")&gt;12,12,DATEDIF(I588,$X$2,"m"))</f>
        <v>12</v>
      </c>
      <c r="Y588" s="19">
        <f t="shared" si="1231"/>
        <v>2628</v>
      </c>
      <c r="Z588" s="35">
        <f t="shared" si="1232"/>
        <v>0</v>
      </c>
      <c r="AA588" s="35">
        <f t="shared" si="1233"/>
        <v>0</v>
      </c>
      <c r="AB588" s="36">
        <f t="shared" si="1234"/>
        <v>43.872</v>
      </c>
      <c r="AC588" s="35">
        <f t="shared" si="1235"/>
        <v>0</v>
      </c>
      <c r="AD588" s="35">
        <f t="shared" si="1236"/>
        <v>43.87</v>
      </c>
      <c r="AE588" s="19">
        <f t="shared" si="1237"/>
        <v>12</v>
      </c>
      <c r="AF588" s="37">
        <f t="shared" si="1192"/>
        <v>526</v>
      </c>
    </row>
    <row r="589" s="2" customFormat="1" ht="14.25" spans="1:32">
      <c r="A589" s="18">
        <v>770</v>
      </c>
      <c r="B589" s="19" t="str">
        <f>VLOOKUP($K589,[1]房源明细!$B:$P,5,FALSE)</f>
        <v>乔会强</v>
      </c>
      <c r="C589" s="19" t="s">
        <v>1046</v>
      </c>
      <c r="D589" s="19">
        <f>VLOOKUP($K589,[1]房源明细!$B:$P,11,FALSE)</f>
        <v>2</v>
      </c>
      <c r="E589" s="19">
        <f>VLOOKUP($K589,[1]房源明细!$B:$P,12,FALSE)</f>
        <v>0</v>
      </c>
      <c r="F589" s="19">
        <f>VLOOKUP($K589,[1]房源明细!$B:$P,13,FALSE)</f>
        <v>0</v>
      </c>
      <c r="G589" s="19">
        <f>VLOOKUP($K589,[1]房源明细!$B:$P,14,FALSE)</f>
        <v>2</v>
      </c>
      <c r="H589" s="19">
        <f>VLOOKUP($K589,[1]房源明细!$B:$P,15,FALSE)</f>
        <v>0</v>
      </c>
      <c r="I589" s="28">
        <f>VLOOKUP($K589,[1]房源明细!$B:$P,3,FALSE)</f>
        <v>43129</v>
      </c>
      <c r="J589" s="19"/>
      <c r="K589" s="29" t="s">
        <v>1047</v>
      </c>
      <c r="L589" s="19">
        <f>VLOOKUP($K589,[1]房源明细!$B:$P,2,FALSE)</f>
        <v>56.04</v>
      </c>
      <c r="M589" s="19"/>
      <c r="N589" s="19">
        <f t="shared" ref="N589:Q589" si="1250">E589*16</f>
        <v>0</v>
      </c>
      <c r="O589" s="19">
        <f t="shared" si="1250"/>
        <v>0</v>
      </c>
      <c r="P589" s="19">
        <f t="shared" si="1250"/>
        <v>32</v>
      </c>
      <c r="Q589" s="19">
        <f t="shared" si="1250"/>
        <v>0</v>
      </c>
      <c r="R589" s="19">
        <f>[1]房源明细!J775</f>
        <v>4.57</v>
      </c>
      <c r="S589" s="19">
        <f t="shared" ref="S589:V589" si="1251">IF($L589&gt;N589,N589,$L589)</f>
        <v>0</v>
      </c>
      <c r="T589" s="19">
        <f t="shared" si="1251"/>
        <v>0</v>
      </c>
      <c r="U589" s="19">
        <f t="shared" si="1251"/>
        <v>32</v>
      </c>
      <c r="V589" s="19">
        <f t="shared" si="1251"/>
        <v>0</v>
      </c>
      <c r="W589" s="19">
        <f>VLOOKUP($K589,[1]房源明细!$B:$P,10,FALSE)</f>
        <v>219</v>
      </c>
      <c r="X589" s="19">
        <f>IF(DATEDIF(I589,$X$2,"m")&gt;12,12,DATEDIF(I589,$X$2,"m"))</f>
        <v>12</v>
      </c>
      <c r="Y589" s="19">
        <f t="shared" si="1231"/>
        <v>2628</v>
      </c>
      <c r="Z589" s="35">
        <f t="shared" si="1232"/>
        <v>0</v>
      </c>
      <c r="AA589" s="35">
        <f t="shared" si="1233"/>
        <v>0</v>
      </c>
      <c r="AB589" s="36">
        <f t="shared" si="1234"/>
        <v>43.872</v>
      </c>
      <c r="AC589" s="35">
        <f t="shared" si="1235"/>
        <v>0</v>
      </c>
      <c r="AD589" s="35">
        <f t="shared" si="1236"/>
        <v>43.87</v>
      </c>
      <c r="AE589" s="19">
        <f t="shared" si="1237"/>
        <v>12</v>
      </c>
      <c r="AF589" s="37">
        <f t="shared" si="1192"/>
        <v>526</v>
      </c>
    </row>
    <row r="590" s="2" customFormat="1" ht="14.25" spans="1:32">
      <c r="A590" s="18">
        <v>771</v>
      </c>
      <c r="B590" s="19" t="str">
        <f>VLOOKUP($K590,[1]房源明细!$B:$P,5,FALSE)</f>
        <v>段利斌</v>
      </c>
      <c r="C590" s="19" t="s">
        <v>370</v>
      </c>
      <c r="D590" s="19">
        <f>VLOOKUP($K590,[1]房源明细!$B:$P,11,FALSE)</f>
        <v>3</v>
      </c>
      <c r="E590" s="19">
        <f>VLOOKUP($K590,[1]房源明细!$B:$P,12,FALSE)</f>
        <v>0</v>
      </c>
      <c r="F590" s="19">
        <f>VLOOKUP($K590,[1]房源明细!$B:$P,13,FALSE)</f>
        <v>0</v>
      </c>
      <c r="G590" s="19">
        <f>VLOOKUP($K590,[1]房源明细!$B:$P,14,FALSE)</f>
        <v>3</v>
      </c>
      <c r="H590" s="19">
        <f>VLOOKUP($K590,[1]房源明细!$B:$P,15,FALSE)</f>
        <v>0</v>
      </c>
      <c r="I590" s="28">
        <f>VLOOKUP($K590,[1]房源明细!$B:$P,3,FALSE)</f>
        <v>43647</v>
      </c>
      <c r="J590" s="19"/>
      <c r="K590" s="29" t="s">
        <v>1048</v>
      </c>
      <c r="L590" s="19">
        <f>VLOOKUP($K590,[1]房源明细!$B:$P,2,FALSE)</f>
        <v>56.82</v>
      </c>
      <c r="M590" s="19"/>
      <c r="N590" s="19">
        <f t="shared" ref="N590:Q590" si="1252">E590*16</f>
        <v>0</v>
      </c>
      <c r="O590" s="19">
        <f t="shared" si="1252"/>
        <v>0</v>
      </c>
      <c r="P590" s="19">
        <f t="shared" si="1252"/>
        <v>48</v>
      </c>
      <c r="Q590" s="19">
        <f t="shared" si="1252"/>
        <v>0</v>
      </c>
      <c r="R590" s="19">
        <f>[1]房源明细!J776</f>
        <v>4.57</v>
      </c>
      <c r="S590" s="19">
        <f t="shared" ref="S590:V590" si="1253">IF($L590&gt;N590,N590,$L590)</f>
        <v>0</v>
      </c>
      <c r="T590" s="19">
        <f t="shared" si="1253"/>
        <v>0</v>
      </c>
      <c r="U590" s="19">
        <f t="shared" si="1253"/>
        <v>48</v>
      </c>
      <c r="V590" s="19">
        <f t="shared" si="1253"/>
        <v>0</v>
      </c>
      <c r="W590" s="19">
        <f>VLOOKUP($K590,[1]房源明细!$B:$P,10,FALSE)</f>
        <v>222</v>
      </c>
      <c r="X590" s="19">
        <f>IF(DATEDIF(I590,$X$2,"m")&gt;12,12,DATEDIF(I590,$X$2,"m"))</f>
        <v>12</v>
      </c>
      <c r="Y590" s="19">
        <f t="shared" si="1231"/>
        <v>2664</v>
      </c>
      <c r="Z590" s="35">
        <f t="shared" si="1232"/>
        <v>0</v>
      </c>
      <c r="AA590" s="35">
        <f t="shared" si="1233"/>
        <v>0</v>
      </c>
      <c r="AB590" s="36">
        <f t="shared" si="1234"/>
        <v>65.808</v>
      </c>
      <c r="AC590" s="35">
        <f t="shared" si="1235"/>
        <v>0</v>
      </c>
      <c r="AD590" s="35">
        <f t="shared" si="1236"/>
        <v>65.8</v>
      </c>
      <c r="AE590" s="19">
        <f t="shared" si="1237"/>
        <v>12</v>
      </c>
      <c r="AF590" s="37">
        <f t="shared" si="1192"/>
        <v>789</v>
      </c>
    </row>
    <row r="591" s="2" customFormat="1" ht="14.25" spans="1:32">
      <c r="A591" s="18">
        <v>772</v>
      </c>
      <c r="B591" s="19" t="str">
        <f>VLOOKUP($K591,[1]房源明细!$B:$P,5,FALSE)</f>
        <v>陈爱荣</v>
      </c>
      <c r="C591" s="19" t="s">
        <v>532</v>
      </c>
      <c r="D591" s="19">
        <f>VLOOKUP($K591,[1]房源明细!$B:$P,11,FALSE)</f>
        <v>2</v>
      </c>
      <c r="E591" s="19">
        <f>VLOOKUP($K591,[1]房源明细!$B:$P,12,FALSE)</f>
        <v>0</v>
      </c>
      <c r="F591" s="19">
        <f>VLOOKUP($K591,[1]房源明细!$B:$P,13,FALSE)</f>
        <v>0</v>
      </c>
      <c r="G591" s="19">
        <f>VLOOKUP($K591,[1]房源明细!$B:$P,14,FALSE)</f>
        <v>2</v>
      </c>
      <c r="H591" s="19">
        <f>VLOOKUP($K591,[1]房源明细!$B:$P,15,FALSE)</f>
        <v>0</v>
      </c>
      <c r="I591" s="28">
        <f>VLOOKUP($K591,[1]房源明细!$B:$P,3,FALSE)</f>
        <v>43647</v>
      </c>
      <c r="J591" s="19"/>
      <c r="K591" s="29" t="s">
        <v>1049</v>
      </c>
      <c r="L591" s="19">
        <f>VLOOKUP($K591,[1]房源明细!$B:$P,2,FALSE)</f>
        <v>57.36</v>
      </c>
      <c r="M591" s="19"/>
      <c r="N591" s="19">
        <f t="shared" ref="N591:Q591" si="1254">E591*16</f>
        <v>0</v>
      </c>
      <c r="O591" s="19">
        <f t="shared" si="1254"/>
        <v>0</v>
      </c>
      <c r="P591" s="19">
        <f t="shared" si="1254"/>
        <v>32</v>
      </c>
      <c r="Q591" s="19">
        <f t="shared" si="1254"/>
        <v>0</v>
      </c>
      <c r="R591" s="19">
        <f>[1]房源明细!J777</f>
        <v>4.57</v>
      </c>
      <c r="S591" s="19">
        <f t="shared" ref="S591:V591" si="1255">IF($L591&gt;N591,N591,$L591)</f>
        <v>0</v>
      </c>
      <c r="T591" s="19">
        <f t="shared" si="1255"/>
        <v>0</v>
      </c>
      <c r="U591" s="19">
        <f t="shared" si="1255"/>
        <v>32</v>
      </c>
      <c r="V591" s="19">
        <f t="shared" si="1255"/>
        <v>0</v>
      </c>
      <c r="W591" s="19">
        <f>VLOOKUP($K591,[1]房源明细!$B:$P,10,FALSE)</f>
        <v>224</v>
      </c>
      <c r="X591" s="19">
        <f>IF(DATEDIF(I591,$X$2,"m")&gt;12,12,DATEDIF(I591,$X$2,"m"))</f>
        <v>12</v>
      </c>
      <c r="Y591" s="19">
        <f t="shared" si="1231"/>
        <v>2688</v>
      </c>
      <c r="Z591" s="35">
        <f t="shared" si="1232"/>
        <v>0</v>
      </c>
      <c r="AA591" s="35">
        <f t="shared" si="1233"/>
        <v>0</v>
      </c>
      <c r="AB591" s="36">
        <f t="shared" si="1234"/>
        <v>43.872</v>
      </c>
      <c r="AC591" s="35">
        <f t="shared" si="1235"/>
        <v>0</v>
      </c>
      <c r="AD591" s="35">
        <f t="shared" si="1236"/>
        <v>43.87</v>
      </c>
      <c r="AE591" s="19">
        <f t="shared" si="1237"/>
        <v>12</v>
      </c>
      <c r="AF591" s="37">
        <f t="shared" si="1192"/>
        <v>526</v>
      </c>
    </row>
    <row r="592" s="2" customFormat="1" ht="14.25" spans="1:32">
      <c r="A592" s="18">
        <v>773</v>
      </c>
      <c r="B592" s="19" t="str">
        <f>VLOOKUP($K592,[1]房源明细!$B:$P,5,FALSE)</f>
        <v>李育保</v>
      </c>
      <c r="C592" s="19" t="s">
        <v>1050</v>
      </c>
      <c r="D592" s="19">
        <f>VLOOKUP($K592,[1]房源明细!$B:$P,11,FALSE)</f>
        <v>2</v>
      </c>
      <c r="E592" s="19">
        <f>VLOOKUP($K592,[1]房源明细!$B:$P,12,FALSE)</f>
        <v>0</v>
      </c>
      <c r="F592" s="19">
        <f>VLOOKUP($K592,[1]房源明细!$B:$P,13,FALSE)</f>
        <v>0</v>
      </c>
      <c r="G592" s="19">
        <f>VLOOKUP($K592,[1]房源明细!$B:$P,14,FALSE)</f>
        <v>2</v>
      </c>
      <c r="H592" s="19">
        <f>VLOOKUP($K592,[1]房源明细!$B:$P,15,FALSE)</f>
        <v>0</v>
      </c>
      <c r="I592" s="28">
        <f>VLOOKUP($K592,[1]房源明细!$B:$P,3,FALSE)</f>
        <v>43119</v>
      </c>
      <c r="J592" s="19"/>
      <c r="K592" s="29" t="s">
        <v>1051</v>
      </c>
      <c r="L592" s="19">
        <f>VLOOKUP($K592,[1]房源明细!$B:$P,2,FALSE)</f>
        <v>56.05</v>
      </c>
      <c r="M592" s="19"/>
      <c r="N592" s="19">
        <f t="shared" ref="N592:Q592" si="1256">E592*16</f>
        <v>0</v>
      </c>
      <c r="O592" s="19">
        <f t="shared" si="1256"/>
        <v>0</v>
      </c>
      <c r="P592" s="19">
        <f t="shared" si="1256"/>
        <v>32</v>
      </c>
      <c r="Q592" s="19">
        <f t="shared" si="1256"/>
        <v>0</v>
      </c>
      <c r="R592" s="19">
        <f>[1]房源明细!J778</f>
        <v>4.57</v>
      </c>
      <c r="S592" s="19">
        <f t="shared" ref="S592:V592" si="1257">IF($L592&gt;N592,N592,$L592)</f>
        <v>0</v>
      </c>
      <c r="T592" s="19">
        <f t="shared" si="1257"/>
        <v>0</v>
      </c>
      <c r="U592" s="19">
        <f t="shared" si="1257"/>
        <v>32</v>
      </c>
      <c r="V592" s="19">
        <f t="shared" si="1257"/>
        <v>0</v>
      </c>
      <c r="W592" s="19">
        <f>VLOOKUP($K592,[1]房源明细!$B:$P,10,FALSE)</f>
        <v>219</v>
      </c>
      <c r="X592" s="19">
        <f>IF(DATEDIF(I592,$X$2,"m")&gt;12,12,DATEDIF(I592,$X$2,"m"))</f>
        <v>12</v>
      </c>
      <c r="Y592" s="19">
        <f t="shared" si="1231"/>
        <v>2628</v>
      </c>
      <c r="Z592" s="35">
        <f t="shared" si="1232"/>
        <v>0</v>
      </c>
      <c r="AA592" s="35">
        <f t="shared" si="1233"/>
        <v>0</v>
      </c>
      <c r="AB592" s="36">
        <f t="shared" si="1234"/>
        <v>43.872</v>
      </c>
      <c r="AC592" s="35">
        <f t="shared" si="1235"/>
        <v>0</v>
      </c>
      <c r="AD592" s="35">
        <f t="shared" si="1236"/>
        <v>43.87</v>
      </c>
      <c r="AE592" s="19">
        <f t="shared" si="1237"/>
        <v>12</v>
      </c>
      <c r="AF592" s="37">
        <f t="shared" si="1192"/>
        <v>526</v>
      </c>
    </row>
    <row r="593" s="2" customFormat="1" ht="14.25" spans="1:32">
      <c r="A593" s="18">
        <v>774</v>
      </c>
      <c r="B593" s="19" t="str">
        <f>VLOOKUP($K593,[1]房源明细!$B:$P,5,FALSE)</f>
        <v>张玲</v>
      </c>
      <c r="C593" s="19" t="s">
        <v>254</v>
      </c>
      <c r="D593" s="19">
        <f>VLOOKUP($K593,[1]房源明细!$B:$P,11,FALSE)</f>
        <v>3</v>
      </c>
      <c r="E593" s="19">
        <f>VLOOKUP($K593,[1]房源明细!$B:$P,12,FALSE)</f>
        <v>3</v>
      </c>
      <c r="F593" s="19">
        <f>VLOOKUP($K593,[1]房源明细!$B:$P,13,FALSE)</f>
        <v>0</v>
      </c>
      <c r="G593" s="19">
        <f>VLOOKUP($K593,[1]房源明细!$B:$P,14,FALSE)</f>
        <v>0</v>
      </c>
      <c r="H593" s="19">
        <f>VLOOKUP($K593,[1]房源明细!$B:$P,15,FALSE)</f>
        <v>0</v>
      </c>
      <c r="I593" s="28">
        <f>VLOOKUP($K593,[1]房源明细!$B:$P,3,FALSE)</f>
        <v>43126</v>
      </c>
      <c r="J593" s="19"/>
      <c r="K593" s="29" t="s">
        <v>1052</v>
      </c>
      <c r="L593" s="19">
        <f>VLOOKUP($K593,[1]房源明细!$B:$P,2,FALSE)</f>
        <v>56.04</v>
      </c>
      <c r="M593" s="19"/>
      <c r="N593" s="19">
        <f t="shared" ref="N593:Q593" si="1258">E593*16</f>
        <v>48</v>
      </c>
      <c r="O593" s="19">
        <f t="shared" si="1258"/>
        <v>0</v>
      </c>
      <c r="P593" s="19">
        <f t="shared" si="1258"/>
        <v>0</v>
      </c>
      <c r="Q593" s="19">
        <f t="shared" si="1258"/>
        <v>0</v>
      </c>
      <c r="R593" s="19">
        <f>[1]房源明细!J779</f>
        <v>4.57</v>
      </c>
      <c r="S593" s="19">
        <f t="shared" ref="S593:V593" si="1259">IF($L593&gt;N593,N593,$L593)</f>
        <v>48</v>
      </c>
      <c r="T593" s="19">
        <f t="shared" si="1259"/>
        <v>0</v>
      </c>
      <c r="U593" s="19">
        <f t="shared" si="1259"/>
        <v>0</v>
      </c>
      <c r="V593" s="19">
        <f t="shared" si="1259"/>
        <v>0</v>
      </c>
      <c r="W593" s="19">
        <f>VLOOKUP($K593,[1]房源明细!$B:$P,10,FALSE)</f>
        <v>219</v>
      </c>
      <c r="X593" s="19">
        <f>IF(DATEDIF(I593,$X$2,"m")&gt;12,12,DATEDIF(I593,$X$2,"m"))</f>
        <v>12</v>
      </c>
      <c r="Y593" s="19">
        <f t="shared" si="1231"/>
        <v>2628</v>
      </c>
      <c r="Z593" s="35">
        <f t="shared" si="1232"/>
        <v>197.424</v>
      </c>
      <c r="AA593" s="35">
        <f t="shared" si="1233"/>
        <v>0</v>
      </c>
      <c r="AB593" s="36">
        <f t="shared" si="1234"/>
        <v>0</v>
      </c>
      <c r="AC593" s="35">
        <f t="shared" si="1235"/>
        <v>0</v>
      </c>
      <c r="AD593" s="35">
        <f t="shared" si="1236"/>
        <v>197.42</v>
      </c>
      <c r="AE593" s="19">
        <f t="shared" si="1237"/>
        <v>12</v>
      </c>
      <c r="AF593" s="37">
        <f t="shared" si="1192"/>
        <v>2369</v>
      </c>
    </row>
    <row r="594" s="2" customFormat="1" ht="14.25" spans="1:32">
      <c r="A594" s="18">
        <v>775</v>
      </c>
      <c r="B594" s="19" t="str">
        <f>VLOOKUP($K594,[1]房源明细!$B:$P,5,FALSE)</f>
        <v>刘春娥</v>
      </c>
      <c r="C594" s="19" t="s">
        <v>1053</v>
      </c>
      <c r="D594" s="19">
        <f>VLOOKUP($K594,[1]房源明细!$B:$P,11,FALSE)</f>
        <v>1</v>
      </c>
      <c r="E594" s="19">
        <f>VLOOKUP($K594,[1]房源明细!$B:$P,12,FALSE)</f>
        <v>0</v>
      </c>
      <c r="F594" s="19">
        <f>VLOOKUP($K594,[1]房源明细!$B:$P,13,FALSE)</f>
        <v>0</v>
      </c>
      <c r="G594" s="19">
        <f>VLOOKUP($K594,[1]房源明细!$B:$P,14,FALSE)</f>
        <v>1</v>
      </c>
      <c r="H594" s="19">
        <f>VLOOKUP($K594,[1]房源明细!$B:$P,15,FALSE)</f>
        <v>0</v>
      </c>
      <c r="I594" s="28">
        <f>VLOOKUP($K594,[1]房源明细!$B:$P,3,FALSE)</f>
        <v>42926</v>
      </c>
      <c r="J594" s="19"/>
      <c r="K594" s="29" t="s">
        <v>1054</v>
      </c>
      <c r="L594" s="19">
        <f>VLOOKUP($K594,[1]房源明细!$B:$P,2,FALSE)</f>
        <v>56.82</v>
      </c>
      <c r="M594" s="19"/>
      <c r="N594" s="19">
        <f t="shared" ref="N594:Q594" si="1260">E594*16</f>
        <v>0</v>
      </c>
      <c r="O594" s="19">
        <f t="shared" si="1260"/>
        <v>0</v>
      </c>
      <c r="P594" s="19">
        <f t="shared" si="1260"/>
        <v>16</v>
      </c>
      <c r="Q594" s="19">
        <f t="shared" si="1260"/>
        <v>0</v>
      </c>
      <c r="R594" s="19">
        <f>[1]房源明细!J780</f>
        <v>4.57</v>
      </c>
      <c r="S594" s="19">
        <f t="shared" ref="S594:V594" si="1261">IF($L594&gt;N594,N594,$L594)</f>
        <v>0</v>
      </c>
      <c r="T594" s="19">
        <f t="shared" si="1261"/>
        <v>0</v>
      </c>
      <c r="U594" s="19">
        <f t="shared" si="1261"/>
        <v>16</v>
      </c>
      <c r="V594" s="19">
        <f t="shared" si="1261"/>
        <v>0</v>
      </c>
      <c r="W594" s="19">
        <f>VLOOKUP($K594,[1]房源明细!$B:$P,10,FALSE)</f>
        <v>222</v>
      </c>
      <c r="X594" s="19">
        <f>IF(DATEDIF(I594,$X$2,"m")&gt;12,12,DATEDIF(I594,$X$2,"m"))</f>
        <v>12</v>
      </c>
      <c r="Y594" s="19">
        <f t="shared" si="1231"/>
        <v>2664</v>
      </c>
      <c r="Z594" s="35">
        <f t="shared" si="1232"/>
        <v>0</v>
      </c>
      <c r="AA594" s="35">
        <f t="shared" si="1233"/>
        <v>0</v>
      </c>
      <c r="AB594" s="36">
        <f t="shared" si="1234"/>
        <v>21.936</v>
      </c>
      <c r="AC594" s="35">
        <f t="shared" si="1235"/>
        <v>0</v>
      </c>
      <c r="AD594" s="35">
        <f t="shared" si="1236"/>
        <v>21.93</v>
      </c>
      <c r="AE594" s="19">
        <f t="shared" si="1237"/>
        <v>12</v>
      </c>
      <c r="AF594" s="37">
        <f t="shared" si="1192"/>
        <v>263</v>
      </c>
    </row>
    <row r="595" s="2" customFormat="1" ht="30" customHeight="1" spans="1:32">
      <c r="A595" s="18">
        <v>776</v>
      </c>
      <c r="B595" s="19" t="str">
        <f>VLOOKUP($K595,[1]房源明细!$B:$P,5,FALSE)</f>
        <v>朱回喜</v>
      </c>
      <c r="C595" s="19" t="s">
        <v>1055</v>
      </c>
      <c r="D595" s="19">
        <f>VLOOKUP($K595,[1]房源明细!$B:$P,11,FALSE)</f>
        <v>3</v>
      </c>
      <c r="E595" s="19">
        <f>VLOOKUP($K595,[1]房源明细!$B:$P,12,FALSE)</f>
        <v>2</v>
      </c>
      <c r="F595" s="19">
        <f>VLOOKUP($K595,[1]房源明细!$B:$P,13,FALSE)</f>
        <v>0</v>
      </c>
      <c r="G595" s="19">
        <f>VLOOKUP($K595,[1]房源明细!$B:$P,14,FALSE)</f>
        <v>0</v>
      </c>
      <c r="H595" s="19">
        <f>VLOOKUP($K595,[1]房源明细!$B:$P,15,FALSE)</f>
        <v>0</v>
      </c>
      <c r="I595" s="28">
        <f>VLOOKUP($K595,[1]房源明细!$B:$P,3,FALSE)</f>
        <v>43038</v>
      </c>
      <c r="J595" s="19"/>
      <c r="K595" s="29" t="s">
        <v>1056</v>
      </c>
      <c r="L595" s="19">
        <f>VLOOKUP($K595,[1]房源明细!$B:$P,2,FALSE)</f>
        <v>57.36</v>
      </c>
      <c r="M595" s="19"/>
      <c r="N595" s="19">
        <f t="shared" ref="N595:Q595" si="1262">E595*16</f>
        <v>32</v>
      </c>
      <c r="O595" s="19">
        <f t="shared" si="1262"/>
        <v>0</v>
      </c>
      <c r="P595" s="19">
        <f t="shared" si="1262"/>
        <v>0</v>
      </c>
      <c r="Q595" s="19">
        <f t="shared" si="1262"/>
        <v>0</v>
      </c>
      <c r="R595" s="19">
        <f>[1]房源明细!J781</f>
        <v>4.57</v>
      </c>
      <c r="S595" s="19">
        <f t="shared" ref="S595:V595" si="1263">IF($L595&gt;N595,N595,$L595)</f>
        <v>32</v>
      </c>
      <c r="T595" s="19">
        <f t="shared" si="1263"/>
        <v>0</v>
      </c>
      <c r="U595" s="19">
        <f t="shared" si="1263"/>
        <v>0</v>
      </c>
      <c r="V595" s="19">
        <f t="shared" si="1263"/>
        <v>0</v>
      </c>
      <c r="W595" s="19">
        <f>VLOOKUP($K595,[1]房源明细!$B:$P,10,FALSE)</f>
        <v>224</v>
      </c>
      <c r="X595" s="19">
        <f>IF(DATEDIF(I595,$X$2,"m")&gt;12,12,DATEDIF(I595,$X$2,"m"))</f>
        <v>12</v>
      </c>
      <c r="Y595" s="19">
        <f t="shared" si="1231"/>
        <v>2688</v>
      </c>
      <c r="Z595" s="35">
        <f t="shared" si="1232"/>
        <v>131.616</v>
      </c>
      <c r="AA595" s="35">
        <f t="shared" si="1233"/>
        <v>0</v>
      </c>
      <c r="AB595" s="36">
        <f t="shared" si="1234"/>
        <v>0</v>
      </c>
      <c r="AC595" s="35">
        <f t="shared" si="1235"/>
        <v>0</v>
      </c>
      <c r="AD595" s="35">
        <f t="shared" si="1236"/>
        <v>131.61</v>
      </c>
      <c r="AE595" s="19">
        <f t="shared" si="1237"/>
        <v>12</v>
      </c>
      <c r="AF595" s="37">
        <f t="shared" si="1192"/>
        <v>1579</v>
      </c>
    </row>
    <row r="596" s="2" customFormat="1" ht="14.25" spans="1:32">
      <c r="A596" s="18">
        <v>777</v>
      </c>
      <c r="B596" s="19" t="str">
        <f>VLOOKUP($K596,[1]房源明细!$B:$P,5,FALSE)</f>
        <v>芦伟</v>
      </c>
      <c r="C596" s="19" t="s">
        <v>1057</v>
      </c>
      <c r="D596" s="19">
        <f>VLOOKUP($K596,[1]房源明细!$B:$P,11,FALSE)</f>
        <v>2</v>
      </c>
      <c r="E596" s="19">
        <f>VLOOKUP($K596,[1]房源明细!$B:$P,12,FALSE)</f>
        <v>0</v>
      </c>
      <c r="F596" s="19">
        <f>VLOOKUP($K596,[1]房源明细!$B:$P,13,FALSE)</f>
        <v>0</v>
      </c>
      <c r="G596" s="19">
        <f>VLOOKUP($K596,[1]房源明细!$B:$P,14,FALSE)</f>
        <v>2</v>
      </c>
      <c r="H596" s="19">
        <f>VLOOKUP($K596,[1]房源明细!$B:$P,15,FALSE)</f>
        <v>0</v>
      </c>
      <c r="I596" s="28">
        <f>VLOOKUP($K596,[1]房源明细!$B:$P,3,FALSE)</f>
        <v>43035</v>
      </c>
      <c r="J596" s="19"/>
      <c r="K596" s="29" t="s">
        <v>1058</v>
      </c>
      <c r="L596" s="19">
        <f>VLOOKUP($K596,[1]房源明细!$B:$P,2,FALSE)</f>
        <v>56.05</v>
      </c>
      <c r="M596" s="19"/>
      <c r="N596" s="19">
        <f t="shared" ref="N596:Q596" si="1264">E596*16</f>
        <v>0</v>
      </c>
      <c r="O596" s="19">
        <f t="shared" si="1264"/>
        <v>0</v>
      </c>
      <c r="P596" s="19">
        <f t="shared" si="1264"/>
        <v>32</v>
      </c>
      <c r="Q596" s="19">
        <f t="shared" si="1264"/>
        <v>0</v>
      </c>
      <c r="R596" s="19">
        <f>[1]房源明细!J782</f>
        <v>4.57</v>
      </c>
      <c r="S596" s="19">
        <f t="shared" ref="S596:V596" si="1265">IF($L596&gt;N596,N596,$L596)</f>
        <v>0</v>
      </c>
      <c r="T596" s="19">
        <f t="shared" si="1265"/>
        <v>0</v>
      </c>
      <c r="U596" s="19">
        <f t="shared" si="1265"/>
        <v>32</v>
      </c>
      <c r="V596" s="19">
        <f t="shared" si="1265"/>
        <v>0</v>
      </c>
      <c r="W596" s="19">
        <f>VLOOKUP($K596,[1]房源明细!$B:$P,10,FALSE)</f>
        <v>219</v>
      </c>
      <c r="X596" s="19">
        <f>IF(DATEDIF(I596,$X$2,"m")&gt;12,12,DATEDIF(I596,$X$2,"m"))</f>
        <v>12</v>
      </c>
      <c r="Y596" s="19">
        <f t="shared" si="1231"/>
        <v>2628</v>
      </c>
      <c r="Z596" s="35">
        <f t="shared" si="1232"/>
        <v>0</v>
      </c>
      <c r="AA596" s="35">
        <f t="shared" si="1233"/>
        <v>0</v>
      </c>
      <c r="AB596" s="36">
        <f t="shared" si="1234"/>
        <v>43.872</v>
      </c>
      <c r="AC596" s="35">
        <f t="shared" si="1235"/>
        <v>0</v>
      </c>
      <c r="AD596" s="35">
        <f t="shared" si="1236"/>
        <v>43.87</v>
      </c>
      <c r="AE596" s="19">
        <f t="shared" si="1237"/>
        <v>12</v>
      </c>
      <c r="AF596" s="40">
        <v>0</v>
      </c>
    </row>
    <row r="597" s="2" customFormat="1" ht="14.25" spans="1:32">
      <c r="A597" s="18">
        <v>778</v>
      </c>
      <c r="B597" s="19" t="str">
        <f>VLOOKUP($K597,[1]房源明细!$B:$P,5,FALSE)</f>
        <v>韩静</v>
      </c>
      <c r="C597" s="19" t="s">
        <v>584</v>
      </c>
      <c r="D597" s="19">
        <f>VLOOKUP($K597,[1]房源明细!$B:$P,11,FALSE)</f>
        <v>2</v>
      </c>
      <c r="E597" s="19">
        <f>VLOOKUP($K597,[1]房源明细!$B:$P,12,FALSE)</f>
        <v>0</v>
      </c>
      <c r="F597" s="19">
        <f>VLOOKUP($K597,[1]房源明细!$B:$P,13,FALSE)</f>
        <v>0</v>
      </c>
      <c r="G597" s="19">
        <f>VLOOKUP($K597,[1]房源明细!$B:$P,14,FALSE)</f>
        <v>2</v>
      </c>
      <c r="H597" s="19">
        <f>VLOOKUP($K597,[1]房源明细!$B:$P,15,FALSE)</f>
        <v>0</v>
      </c>
      <c r="I597" s="28">
        <f>VLOOKUP($K597,[1]房源明细!$B:$P,3,FALSE)</f>
        <v>43038</v>
      </c>
      <c r="J597" s="19"/>
      <c r="K597" s="29" t="s">
        <v>1059</v>
      </c>
      <c r="L597" s="19">
        <f>VLOOKUP($K597,[1]房源明细!$B:$P,2,FALSE)</f>
        <v>56.04</v>
      </c>
      <c r="M597" s="19"/>
      <c r="N597" s="19">
        <f t="shared" ref="N597:Q597" si="1266">E597*16</f>
        <v>0</v>
      </c>
      <c r="O597" s="19">
        <f t="shared" si="1266"/>
        <v>0</v>
      </c>
      <c r="P597" s="19">
        <f t="shared" si="1266"/>
        <v>32</v>
      </c>
      <c r="Q597" s="19">
        <f t="shared" si="1266"/>
        <v>0</v>
      </c>
      <c r="R597" s="19">
        <f>[1]房源明细!J783</f>
        <v>4.57</v>
      </c>
      <c r="S597" s="19">
        <f t="shared" ref="S597:V597" si="1267">IF($L597&gt;N597,N597,$L597)</f>
        <v>0</v>
      </c>
      <c r="T597" s="19">
        <f t="shared" si="1267"/>
        <v>0</v>
      </c>
      <c r="U597" s="19">
        <f t="shared" si="1267"/>
        <v>32</v>
      </c>
      <c r="V597" s="19">
        <f t="shared" si="1267"/>
        <v>0</v>
      </c>
      <c r="W597" s="19">
        <f>VLOOKUP($K597,[1]房源明细!$B:$P,10,FALSE)</f>
        <v>219</v>
      </c>
      <c r="X597" s="19">
        <f>IF(DATEDIF(I597,$X$2,"m")&gt;12,12,DATEDIF(I597,$X$2,"m"))</f>
        <v>12</v>
      </c>
      <c r="Y597" s="19">
        <f t="shared" si="1231"/>
        <v>2628</v>
      </c>
      <c r="Z597" s="35">
        <f t="shared" si="1232"/>
        <v>0</v>
      </c>
      <c r="AA597" s="35">
        <f t="shared" si="1233"/>
        <v>0</v>
      </c>
      <c r="AB597" s="36">
        <f t="shared" si="1234"/>
        <v>43.872</v>
      </c>
      <c r="AC597" s="35">
        <f t="shared" si="1235"/>
        <v>0</v>
      </c>
      <c r="AD597" s="35">
        <f t="shared" si="1236"/>
        <v>43.87</v>
      </c>
      <c r="AE597" s="19">
        <f t="shared" si="1237"/>
        <v>12</v>
      </c>
      <c r="AF597" s="37">
        <f t="shared" ref="AF597:AF660" si="1268">IF(AD597*AE597&gt;Y597,Y597,TRUNC(AD597*AE597,0))</f>
        <v>526</v>
      </c>
    </row>
    <row r="598" s="2" customFormat="1" ht="14.25" spans="1:32">
      <c r="A598" s="18">
        <v>779</v>
      </c>
      <c r="B598" s="19" t="str">
        <f>VLOOKUP($K598,[1]房源明细!$B:$P,5,FALSE)</f>
        <v>吴新雄</v>
      </c>
      <c r="C598" s="19" t="s">
        <v>1060</v>
      </c>
      <c r="D598" s="19">
        <f>VLOOKUP($K598,[1]房源明细!$B:$P,11,FALSE)</f>
        <v>3</v>
      </c>
      <c r="E598" s="19">
        <f>VLOOKUP($K598,[1]房源明细!$B:$P,12,FALSE)</f>
        <v>0</v>
      </c>
      <c r="F598" s="19">
        <f>VLOOKUP($K598,[1]房源明细!$B:$P,13,FALSE)</f>
        <v>0</v>
      </c>
      <c r="G598" s="19">
        <f>VLOOKUP($K598,[1]房源明细!$B:$P,14,FALSE)</f>
        <v>3</v>
      </c>
      <c r="H598" s="19">
        <f>VLOOKUP($K598,[1]房源明细!$B:$P,15,FALSE)</f>
        <v>0</v>
      </c>
      <c r="I598" s="28">
        <f>VLOOKUP($K598,[1]房源明细!$B:$P,3,FALSE)</f>
        <v>43984</v>
      </c>
      <c r="J598" s="19"/>
      <c r="K598" s="29" t="s">
        <v>1061</v>
      </c>
      <c r="L598" s="19">
        <f>VLOOKUP($K598,[1]房源明细!$B:$P,2,FALSE)</f>
        <v>56.82</v>
      </c>
      <c r="M598" s="19"/>
      <c r="N598" s="19">
        <f t="shared" ref="N598:Q598" si="1269">E598*16</f>
        <v>0</v>
      </c>
      <c r="O598" s="19">
        <f t="shared" si="1269"/>
        <v>0</v>
      </c>
      <c r="P598" s="19">
        <f t="shared" si="1269"/>
        <v>48</v>
      </c>
      <c r="Q598" s="19">
        <f t="shared" si="1269"/>
        <v>0</v>
      </c>
      <c r="R598" s="19">
        <f>[1]房源明细!J784</f>
        <v>4.57</v>
      </c>
      <c r="S598" s="19">
        <f t="shared" ref="S598:V598" si="1270">IF($L598&gt;N598,N598,$L598)</f>
        <v>0</v>
      </c>
      <c r="T598" s="19">
        <f t="shared" si="1270"/>
        <v>0</v>
      </c>
      <c r="U598" s="19">
        <f t="shared" si="1270"/>
        <v>48</v>
      </c>
      <c r="V598" s="19">
        <f t="shared" si="1270"/>
        <v>0</v>
      </c>
      <c r="W598" s="19">
        <f>VLOOKUP($K598,[1]房源明细!$B:$P,10,FALSE)</f>
        <v>222</v>
      </c>
      <c r="X598" s="19">
        <f>IF(DATEDIF(I598,$X$2,"m")&gt;12,12,DATEDIF(I598,$X$2,"m"))</f>
        <v>12</v>
      </c>
      <c r="Y598" s="19">
        <f t="shared" si="1231"/>
        <v>2664</v>
      </c>
      <c r="Z598" s="35">
        <f t="shared" si="1232"/>
        <v>0</v>
      </c>
      <c r="AA598" s="35">
        <f t="shared" si="1233"/>
        <v>0</v>
      </c>
      <c r="AB598" s="36">
        <f t="shared" si="1234"/>
        <v>65.808</v>
      </c>
      <c r="AC598" s="35">
        <f t="shared" si="1235"/>
        <v>0</v>
      </c>
      <c r="AD598" s="35">
        <f t="shared" si="1236"/>
        <v>65.8</v>
      </c>
      <c r="AE598" s="19">
        <f t="shared" si="1237"/>
        <v>12</v>
      </c>
      <c r="AF598" s="37">
        <f t="shared" si="1268"/>
        <v>789</v>
      </c>
    </row>
    <row r="599" s="2" customFormat="1" ht="14.25" spans="1:32">
      <c r="A599" s="18">
        <v>780</v>
      </c>
      <c r="B599" s="19" t="str">
        <f>VLOOKUP($K599,[1]房源明细!$B:$P,5,FALSE)</f>
        <v>蔡盼</v>
      </c>
      <c r="C599" s="19" t="s">
        <v>1062</v>
      </c>
      <c r="D599" s="19">
        <f>VLOOKUP($K599,[1]房源明细!$B:$P,11,FALSE)</f>
        <v>3</v>
      </c>
      <c r="E599" s="19">
        <f>VLOOKUP($K599,[1]房源明细!$B:$P,12,FALSE)</f>
        <v>0</v>
      </c>
      <c r="F599" s="19">
        <f>VLOOKUP($K599,[1]房源明细!$B:$P,13,FALSE)</f>
        <v>0</v>
      </c>
      <c r="G599" s="19">
        <f>VLOOKUP($K599,[1]房源明细!$B:$P,14,FALSE)</f>
        <v>3</v>
      </c>
      <c r="H599" s="19">
        <f>VLOOKUP($K599,[1]房源明细!$B:$P,15,FALSE)</f>
        <v>0</v>
      </c>
      <c r="I599" s="28">
        <f>VLOOKUP($K599,[1]房源明细!$B:$P,3,FALSE)</f>
        <v>43032</v>
      </c>
      <c r="J599" s="19"/>
      <c r="K599" s="29" t="s">
        <v>1063</v>
      </c>
      <c r="L599" s="19">
        <f>VLOOKUP($K599,[1]房源明细!$B:$P,2,FALSE)</f>
        <v>57.36</v>
      </c>
      <c r="M599" s="19"/>
      <c r="N599" s="19">
        <f t="shared" ref="N599:Q599" si="1271">E599*16</f>
        <v>0</v>
      </c>
      <c r="O599" s="19">
        <f t="shared" si="1271"/>
        <v>0</v>
      </c>
      <c r="P599" s="19">
        <f t="shared" si="1271"/>
        <v>48</v>
      </c>
      <c r="Q599" s="19">
        <f t="shared" si="1271"/>
        <v>0</v>
      </c>
      <c r="R599" s="19">
        <f>[1]房源明细!J785</f>
        <v>4.57</v>
      </c>
      <c r="S599" s="19">
        <f t="shared" ref="S599:V599" si="1272">IF($L599&gt;N599,N599,$L599)</f>
        <v>0</v>
      </c>
      <c r="T599" s="19">
        <f t="shared" si="1272"/>
        <v>0</v>
      </c>
      <c r="U599" s="19">
        <f t="shared" si="1272"/>
        <v>48</v>
      </c>
      <c r="V599" s="19">
        <f t="shared" si="1272"/>
        <v>0</v>
      </c>
      <c r="W599" s="19">
        <f>VLOOKUP($K599,[1]房源明细!$B:$P,10,FALSE)</f>
        <v>224</v>
      </c>
      <c r="X599" s="19">
        <f>IF(DATEDIF(I599,$X$2,"m")&gt;12,12,DATEDIF(I599,$X$2,"m"))</f>
        <v>12</v>
      </c>
      <c r="Y599" s="19">
        <f t="shared" si="1231"/>
        <v>2688</v>
      </c>
      <c r="Z599" s="35">
        <f t="shared" si="1232"/>
        <v>0</v>
      </c>
      <c r="AA599" s="35">
        <f t="shared" si="1233"/>
        <v>0</v>
      </c>
      <c r="AB599" s="36">
        <f t="shared" si="1234"/>
        <v>65.808</v>
      </c>
      <c r="AC599" s="35">
        <f t="shared" si="1235"/>
        <v>0</v>
      </c>
      <c r="AD599" s="35">
        <f t="shared" si="1236"/>
        <v>65.8</v>
      </c>
      <c r="AE599" s="19">
        <f t="shared" si="1237"/>
        <v>12</v>
      </c>
      <c r="AF599" s="37">
        <f t="shared" si="1268"/>
        <v>789</v>
      </c>
    </row>
    <row r="600" s="2" customFormat="1" ht="26" customHeight="1" spans="1:32">
      <c r="A600" s="18">
        <v>782</v>
      </c>
      <c r="B600" s="19" t="str">
        <f>VLOOKUP($K600,[1]房源明细!$B:$P,5,FALSE)</f>
        <v>张静</v>
      </c>
      <c r="C600" s="19" t="s">
        <v>764</v>
      </c>
      <c r="D600" s="19">
        <f>VLOOKUP($K600,[1]房源明细!$B:$P,11,FALSE)</f>
        <v>2</v>
      </c>
      <c r="E600" s="19">
        <f>VLOOKUP($K600,[1]房源明细!$B:$P,12,FALSE)</f>
        <v>0</v>
      </c>
      <c r="F600" s="19">
        <f>VLOOKUP($K600,[1]房源明细!$B:$P,13,FALSE)</f>
        <v>0</v>
      </c>
      <c r="G600" s="19">
        <f>VLOOKUP($K600,[1]房源明细!$B:$P,14,FALSE)</f>
        <v>2</v>
      </c>
      <c r="H600" s="19">
        <f>VLOOKUP($K600,[1]房源明细!$B:$P,15,FALSE)</f>
        <v>0</v>
      </c>
      <c r="I600" s="28">
        <f>VLOOKUP($K600,[1]房源明细!$B:$P,3,FALSE)</f>
        <v>43119</v>
      </c>
      <c r="J600" s="19"/>
      <c r="K600" s="29" t="s">
        <v>1064</v>
      </c>
      <c r="L600" s="19">
        <f>VLOOKUP($K600,[1]房源明细!$B:$P,2,FALSE)</f>
        <v>56.04</v>
      </c>
      <c r="M600" s="19"/>
      <c r="N600" s="19">
        <f t="shared" ref="N600:Q600" si="1273">E600*16</f>
        <v>0</v>
      </c>
      <c r="O600" s="19">
        <f t="shared" si="1273"/>
        <v>0</v>
      </c>
      <c r="P600" s="19">
        <f t="shared" si="1273"/>
        <v>32</v>
      </c>
      <c r="Q600" s="19">
        <f t="shared" si="1273"/>
        <v>0</v>
      </c>
      <c r="R600" s="19">
        <f>[1]房源明细!J787</f>
        <v>4.57</v>
      </c>
      <c r="S600" s="19">
        <f t="shared" ref="S600:V600" si="1274">IF($L600&gt;N600,N600,$L600)</f>
        <v>0</v>
      </c>
      <c r="T600" s="19">
        <f t="shared" si="1274"/>
        <v>0</v>
      </c>
      <c r="U600" s="19">
        <f t="shared" si="1274"/>
        <v>32</v>
      </c>
      <c r="V600" s="19">
        <f t="shared" si="1274"/>
        <v>0</v>
      </c>
      <c r="W600" s="19">
        <f>VLOOKUP($K600,[1]房源明细!$B:$P,10,FALSE)</f>
        <v>219</v>
      </c>
      <c r="X600" s="19">
        <f>IF(DATEDIF(I600,$X$2,"m")&gt;12,12,DATEDIF(I600,$X$2,"m"))</f>
        <v>12</v>
      </c>
      <c r="Y600" s="19">
        <f t="shared" si="1231"/>
        <v>2628</v>
      </c>
      <c r="Z600" s="35">
        <f t="shared" si="1232"/>
        <v>0</v>
      </c>
      <c r="AA600" s="35">
        <f t="shared" si="1233"/>
        <v>0</v>
      </c>
      <c r="AB600" s="36">
        <f t="shared" si="1234"/>
        <v>43.872</v>
      </c>
      <c r="AC600" s="35">
        <f t="shared" si="1235"/>
        <v>0</v>
      </c>
      <c r="AD600" s="35">
        <f t="shared" si="1236"/>
        <v>43.87</v>
      </c>
      <c r="AE600" s="19">
        <f t="shared" si="1237"/>
        <v>12</v>
      </c>
      <c r="AF600" s="37">
        <f t="shared" si="1268"/>
        <v>526</v>
      </c>
    </row>
    <row r="601" s="2" customFormat="1" ht="14.25" spans="1:32">
      <c r="A601" s="18">
        <v>783</v>
      </c>
      <c r="B601" s="19" t="str">
        <f>VLOOKUP($K601,[1]房源明细!$B:$P,5,FALSE)</f>
        <v>卫加厚</v>
      </c>
      <c r="C601" s="19" t="s">
        <v>1065</v>
      </c>
      <c r="D601" s="19">
        <f>VLOOKUP($K601,[1]房源明细!$B:$P,11,FALSE)</f>
        <v>3</v>
      </c>
      <c r="E601" s="19">
        <f>VLOOKUP($K601,[1]房源明细!$B:$P,12,FALSE)</f>
        <v>0</v>
      </c>
      <c r="F601" s="19">
        <f>VLOOKUP($K601,[1]房源明细!$B:$P,13,FALSE)</f>
        <v>0</v>
      </c>
      <c r="G601" s="19">
        <f>VLOOKUP($K601,[1]房源明细!$B:$P,14,FALSE)</f>
        <v>3</v>
      </c>
      <c r="H601" s="19">
        <f>VLOOKUP($K601,[1]房源明细!$B:$P,15,FALSE)</f>
        <v>0</v>
      </c>
      <c r="I601" s="28">
        <f>VLOOKUP($K601,[1]房源明细!$B:$P,3,FALSE)</f>
        <v>43039</v>
      </c>
      <c r="J601" s="19"/>
      <c r="K601" s="29" t="s">
        <v>1066</v>
      </c>
      <c r="L601" s="19">
        <f>VLOOKUP($K601,[1]房源明细!$B:$P,2,FALSE)</f>
        <v>56.82</v>
      </c>
      <c r="M601" s="19"/>
      <c r="N601" s="19">
        <f t="shared" ref="N601:Q601" si="1275">E601*16</f>
        <v>0</v>
      </c>
      <c r="O601" s="19">
        <f t="shared" si="1275"/>
        <v>0</v>
      </c>
      <c r="P601" s="19">
        <f t="shared" si="1275"/>
        <v>48</v>
      </c>
      <c r="Q601" s="19">
        <f t="shared" si="1275"/>
        <v>0</v>
      </c>
      <c r="R601" s="19">
        <f>[1]房源明细!J788</f>
        <v>4.57</v>
      </c>
      <c r="S601" s="19">
        <f t="shared" ref="S601:V601" si="1276">IF($L601&gt;N601,N601,$L601)</f>
        <v>0</v>
      </c>
      <c r="T601" s="19">
        <f t="shared" si="1276"/>
        <v>0</v>
      </c>
      <c r="U601" s="19">
        <f t="shared" si="1276"/>
        <v>48</v>
      </c>
      <c r="V601" s="19">
        <f t="shared" si="1276"/>
        <v>0</v>
      </c>
      <c r="W601" s="19">
        <f>VLOOKUP($K601,[1]房源明细!$B:$P,10,FALSE)</f>
        <v>222</v>
      </c>
      <c r="X601" s="19">
        <f>IF(DATEDIF(I601,$X$2,"m")&gt;12,12,DATEDIF(I601,$X$2,"m"))</f>
        <v>12</v>
      </c>
      <c r="Y601" s="19">
        <f t="shared" si="1231"/>
        <v>2664</v>
      </c>
      <c r="Z601" s="35">
        <f t="shared" si="1232"/>
        <v>0</v>
      </c>
      <c r="AA601" s="35">
        <f t="shared" si="1233"/>
        <v>0</v>
      </c>
      <c r="AB601" s="36">
        <f t="shared" si="1234"/>
        <v>65.808</v>
      </c>
      <c r="AC601" s="35">
        <f t="shared" si="1235"/>
        <v>0</v>
      </c>
      <c r="AD601" s="35">
        <f t="shared" si="1236"/>
        <v>65.8</v>
      </c>
      <c r="AE601" s="19">
        <f t="shared" si="1237"/>
        <v>12</v>
      </c>
      <c r="AF601" s="37">
        <f t="shared" si="1268"/>
        <v>789</v>
      </c>
    </row>
    <row r="602" s="2" customFormat="1" ht="14.25" spans="1:32">
      <c r="A602" s="18">
        <v>784</v>
      </c>
      <c r="B602" s="19" t="str">
        <f>VLOOKUP($K602,[1]房源明细!$B:$P,5,FALSE)</f>
        <v>郑昊</v>
      </c>
      <c r="C602" s="19" t="s">
        <v>211</v>
      </c>
      <c r="D602" s="19">
        <f>VLOOKUP($K602,[1]房源明细!$B:$P,11,FALSE)</f>
        <v>4</v>
      </c>
      <c r="E602" s="19">
        <f>VLOOKUP($K602,[1]房源明细!$B:$P,12,FALSE)</f>
        <v>0</v>
      </c>
      <c r="F602" s="19">
        <f>VLOOKUP($K602,[1]房源明细!$B:$P,13,FALSE)</f>
        <v>0</v>
      </c>
      <c r="G602" s="19">
        <f>VLOOKUP($K602,[1]房源明细!$B:$P,14,FALSE)</f>
        <v>4</v>
      </c>
      <c r="H602" s="19">
        <f>VLOOKUP($K602,[1]房源明细!$B:$P,15,FALSE)</f>
        <v>0</v>
      </c>
      <c r="I602" s="28">
        <f>VLOOKUP($K602,[1]房源明细!$B:$P,3,FALSE)</f>
        <v>43607</v>
      </c>
      <c r="J602" s="19"/>
      <c r="K602" s="29" t="s">
        <v>1067</v>
      </c>
      <c r="L602" s="19">
        <f>VLOOKUP($K602,[1]房源明细!$B:$P,2,FALSE)</f>
        <v>57.36</v>
      </c>
      <c r="M602" s="19"/>
      <c r="N602" s="19">
        <f t="shared" ref="N602:Q602" si="1277">E602*16</f>
        <v>0</v>
      </c>
      <c r="O602" s="19">
        <f t="shared" si="1277"/>
        <v>0</v>
      </c>
      <c r="P602" s="19">
        <f t="shared" si="1277"/>
        <v>64</v>
      </c>
      <c r="Q602" s="19">
        <f t="shared" si="1277"/>
        <v>0</v>
      </c>
      <c r="R602" s="19">
        <f>[1]房源明细!J789</f>
        <v>4.57</v>
      </c>
      <c r="S602" s="19">
        <f t="shared" ref="S602:V602" si="1278">IF($L602&gt;N602,N602,$L602)</f>
        <v>0</v>
      </c>
      <c r="T602" s="19">
        <f t="shared" si="1278"/>
        <v>0</v>
      </c>
      <c r="U602" s="19">
        <f t="shared" si="1278"/>
        <v>57.36</v>
      </c>
      <c r="V602" s="19">
        <f t="shared" si="1278"/>
        <v>0</v>
      </c>
      <c r="W602" s="19">
        <f>VLOOKUP($K602,[1]房源明细!$B:$P,10,FALSE)</f>
        <v>224</v>
      </c>
      <c r="X602" s="19">
        <f>IF(DATEDIF(I602,$X$2,"m")&gt;12,12,DATEDIF(I602,$X$2,"m"))</f>
        <v>12</v>
      </c>
      <c r="Y602" s="19">
        <f t="shared" si="1231"/>
        <v>2688</v>
      </c>
      <c r="Z602" s="35">
        <f t="shared" si="1232"/>
        <v>0</v>
      </c>
      <c r="AA602" s="35">
        <f t="shared" si="1233"/>
        <v>0</v>
      </c>
      <c r="AB602" s="36">
        <f t="shared" si="1234"/>
        <v>78.64056</v>
      </c>
      <c r="AC602" s="35">
        <f t="shared" si="1235"/>
        <v>0</v>
      </c>
      <c r="AD602" s="35">
        <f t="shared" si="1236"/>
        <v>78.64</v>
      </c>
      <c r="AE602" s="19">
        <f t="shared" si="1237"/>
        <v>12</v>
      </c>
      <c r="AF602" s="37">
        <f t="shared" si="1268"/>
        <v>943</v>
      </c>
    </row>
    <row r="603" s="2" customFormat="1" ht="14.25" spans="1:32">
      <c r="A603" s="38">
        <v>785</v>
      </c>
      <c r="B603" s="19" t="str">
        <f>VLOOKUP($K603,[1]房源明细!$B:$P,5,FALSE)</f>
        <v>徐连生</v>
      </c>
      <c r="C603" s="19" t="s">
        <v>112</v>
      </c>
      <c r="D603" s="19">
        <f>VLOOKUP($K603,[1]房源明细!$B:$P,11,FALSE)</f>
        <v>4</v>
      </c>
      <c r="E603" s="19">
        <f>VLOOKUP($K603,[1]房源明细!$B:$P,12,FALSE)</f>
        <v>0</v>
      </c>
      <c r="F603" s="19">
        <f>VLOOKUP($K603,[1]房源明细!$B:$P,13,FALSE)</f>
        <v>0</v>
      </c>
      <c r="G603" s="19">
        <f>VLOOKUP($K603,[1]房源明细!$B:$P,14,FALSE)</f>
        <v>4</v>
      </c>
      <c r="H603" s="19">
        <f>VLOOKUP($K603,[1]房源明细!$B:$P,15,FALSE)</f>
        <v>0</v>
      </c>
      <c r="I603" s="28">
        <f>VLOOKUP($K603,[1]房源明细!$B:$P,3,FALSE)</f>
        <v>43040</v>
      </c>
      <c r="J603" s="19"/>
      <c r="K603" s="29" t="s">
        <v>1068</v>
      </c>
      <c r="L603" s="19">
        <f>VLOOKUP($K603,[1]房源明细!$B:$P,2,FALSE)</f>
        <v>56.05</v>
      </c>
      <c r="M603" s="19"/>
      <c r="N603" s="19">
        <f t="shared" ref="N603:Q603" si="1279">E603*16</f>
        <v>0</v>
      </c>
      <c r="O603" s="19">
        <f t="shared" si="1279"/>
        <v>0</v>
      </c>
      <c r="P603" s="19">
        <f t="shared" si="1279"/>
        <v>64</v>
      </c>
      <c r="Q603" s="19">
        <f t="shared" si="1279"/>
        <v>0</v>
      </c>
      <c r="R603" s="19">
        <f>[1]房源明细!J790</f>
        <v>4.57</v>
      </c>
      <c r="S603" s="19">
        <f t="shared" ref="S603:V603" si="1280">IF($L603&gt;N603,N603,$L603)</f>
        <v>0</v>
      </c>
      <c r="T603" s="19">
        <f t="shared" si="1280"/>
        <v>0</v>
      </c>
      <c r="U603" s="19">
        <f t="shared" si="1280"/>
        <v>56.05</v>
      </c>
      <c r="V603" s="19">
        <f t="shared" si="1280"/>
        <v>0</v>
      </c>
      <c r="W603" s="19">
        <f>VLOOKUP($K603,[1]房源明细!$B:$P,10,FALSE)</f>
        <v>219</v>
      </c>
      <c r="X603" s="19">
        <f>IF(DATEDIF(I603,$X$2,"m")&gt;12,12,DATEDIF(I603,$X$2,"m"))</f>
        <v>12</v>
      </c>
      <c r="Y603" s="19">
        <f t="shared" si="1231"/>
        <v>2628</v>
      </c>
      <c r="Z603" s="35">
        <f t="shared" si="1232"/>
        <v>0</v>
      </c>
      <c r="AA603" s="35">
        <f t="shared" si="1233"/>
        <v>0</v>
      </c>
      <c r="AB603" s="36">
        <f t="shared" si="1234"/>
        <v>76.84455</v>
      </c>
      <c r="AC603" s="35">
        <f t="shared" si="1235"/>
        <v>0</v>
      </c>
      <c r="AD603" s="35">
        <f t="shared" si="1236"/>
        <v>76.84</v>
      </c>
      <c r="AE603" s="19">
        <f t="shared" si="1237"/>
        <v>12</v>
      </c>
      <c r="AF603" s="37">
        <f t="shared" si="1268"/>
        <v>922</v>
      </c>
    </row>
    <row r="604" s="2" customFormat="1" ht="23" customHeight="1" spans="1:32">
      <c r="A604" s="18">
        <v>786</v>
      </c>
      <c r="B604" s="19" t="str">
        <f>VLOOKUP($K604,[1]房源明细!$B:$P,5,FALSE)</f>
        <v>袁春华</v>
      </c>
      <c r="C604" s="19" t="s">
        <v>1069</v>
      </c>
      <c r="D604" s="19">
        <f>VLOOKUP($K604,[1]房源明细!$B:$P,11,FALSE)</f>
        <v>2</v>
      </c>
      <c r="E604" s="19">
        <f>VLOOKUP($K604,[1]房源明细!$B:$P,12,FALSE)</f>
        <v>0</v>
      </c>
      <c r="F604" s="19">
        <f>VLOOKUP($K604,[1]房源明细!$B:$P,13,FALSE)</f>
        <v>0</v>
      </c>
      <c r="G604" s="19">
        <f>VLOOKUP($K604,[1]房源明细!$B:$P,14,FALSE)</f>
        <v>2</v>
      </c>
      <c r="H604" s="19">
        <f>VLOOKUP($K604,[1]房源明细!$B:$P,15,FALSE)</f>
        <v>0</v>
      </c>
      <c r="I604" s="28">
        <f>VLOOKUP($K604,[1]房源明细!$B:$P,3,FALSE)</f>
        <v>43647</v>
      </c>
      <c r="J604" s="19"/>
      <c r="K604" s="29" t="s">
        <v>1070</v>
      </c>
      <c r="L604" s="19">
        <f>VLOOKUP($K604,[1]房源明细!$B:$P,2,FALSE)</f>
        <v>56.04</v>
      </c>
      <c r="M604" s="19"/>
      <c r="N604" s="19">
        <f t="shared" ref="N604:Q604" si="1281">E604*16</f>
        <v>0</v>
      </c>
      <c r="O604" s="19">
        <f t="shared" si="1281"/>
        <v>0</v>
      </c>
      <c r="P604" s="19">
        <f t="shared" si="1281"/>
        <v>32</v>
      </c>
      <c r="Q604" s="19">
        <f t="shared" si="1281"/>
        <v>0</v>
      </c>
      <c r="R604" s="19">
        <f>[1]房源明细!J791</f>
        <v>4.57</v>
      </c>
      <c r="S604" s="19">
        <f t="shared" ref="S604:V604" si="1282">IF($L604&gt;N604,N604,$L604)</f>
        <v>0</v>
      </c>
      <c r="T604" s="19">
        <f t="shared" si="1282"/>
        <v>0</v>
      </c>
      <c r="U604" s="19">
        <f t="shared" si="1282"/>
        <v>32</v>
      </c>
      <c r="V604" s="19">
        <f t="shared" si="1282"/>
        <v>0</v>
      </c>
      <c r="W604" s="19">
        <f>VLOOKUP($K604,[1]房源明细!$B:$P,10,FALSE)</f>
        <v>219</v>
      </c>
      <c r="X604" s="19">
        <f>IF(DATEDIF(I604,$X$2,"m")&gt;12,12,DATEDIF(I604,$X$2,"m"))</f>
        <v>12</v>
      </c>
      <c r="Y604" s="19">
        <f t="shared" si="1231"/>
        <v>2628</v>
      </c>
      <c r="Z604" s="35">
        <f t="shared" si="1232"/>
        <v>0</v>
      </c>
      <c r="AA604" s="35">
        <f t="shared" si="1233"/>
        <v>0</v>
      </c>
      <c r="AB604" s="36">
        <f t="shared" si="1234"/>
        <v>43.872</v>
      </c>
      <c r="AC604" s="35">
        <f t="shared" si="1235"/>
        <v>0</v>
      </c>
      <c r="AD604" s="35">
        <f t="shared" si="1236"/>
        <v>43.87</v>
      </c>
      <c r="AE604" s="19">
        <f t="shared" si="1237"/>
        <v>12</v>
      </c>
      <c r="AF604" s="37">
        <f t="shared" si="1268"/>
        <v>526</v>
      </c>
    </row>
    <row r="605" s="2" customFormat="1" ht="14.25" spans="1:32">
      <c r="A605" s="18">
        <v>787</v>
      </c>
      <c r="B605" s="19" t="str">
        <f>VLOOKUP($K605,[1]房源明细!$B:$P,5,FALSE)</f>
        <v>何福成</v>
      </c>
      <c r="C605" s="19" t="s">
        <v>1071</v>
      </c>
      <c r="D605" s="19">
        <f>VLOOKUP($K605,[1]房源明细!$B:$P,11,FALSE)</f>
        <v>2</v>
      </c>
      <c r="E605" s="19">
        <f>VLOOKUP($K605,[1]房源明细!$B:$P,12,FALSE)</f>
        <v>0</v>
      </c>
      <c r="F605" s="19">
        <f>VLOOKUP($K605,[1]房源明细!$B:$P,13,FALSE)</f>
        <v>0</v>
      </c>
      <c r="G605" s="19">
        <f>VLOOKUP($K605,[1]房源明细!$B:$P,14,FALSE)</f>
        <v>2</v>
      </c>
      <c r="H605" s="19">
        <f>VLOOKUP($K605,[1]房源明细!$B:$P,15,FALSE)</f>
        <v>0</v>
      </c>
      <c r="I605" s="28">
        <f>VLOOKUP($K605,[1]房源明细!$B:$P,3,FALSE)</f>
        <v>43038</v>
      </c>
      <c r="J605" s="19"/>
      <c r="K605" s="29" t="s">
        <v>1072</v>
      </c>
      <c r="L605" s="19">
        <f>VLOOKUP($K605,[1]房源明细!$B:$P,2,FALSE)</f>
        <v>56.82</v>
      </c>
      <c r="M605" s="19"/>
      <c r="N605" s="19">
        <f t="shared" ref="N605:Q605" si="1283">E605*16</f>
        <v>0</v>
      </c>
      <c r="O605" s="19">
        <f t="shared" si="1283"/>
        <v>0</v>
      </c>
      <c r="P605" s="19">
        <f t="shared" si="1283"/>
        <v>32</v>
      </c>
      <c r="Q605" s="19">
        <f t="shared" si="1283"/>
        <v>0</v>
      </c>
      <c r="R605" s="19">
        <f>[1]房源明细!J792</f>
        <v>4.57</v>
      </c>
      <c r="S605" s="19">
        <f t="shared" ref="S605:V605" si="1284">IF($L605&gt;N605,N605,$L605)</f>
        <v>0</v>
      </c>
      <c r="T605" s="19">
        <f t="shared" si="1284"/>
        <v>0</v>
      </c>
      <c r="U605" s="19">
        <f t="shared" si="1284"/>
        <v>32</v>
      </c>
      <c r="V605" s="19">
        <f t="shared" si="1284"/>
        <v>0</v>
      </c>
      <c r="W605" s="19">
        <f>VLOOKUP($K605,[1]房源明细!$B:$P,10,FALSE)</f>
        <v>222</v>
      </c>
      <c r="X605" s="19">
        <f>IF(DATEDIF(I605,$X$2,"m")&gt;12,12,DATEDIF(I605,$X$2,"m"))</f>
        <v>12</v>
      </c>
      <c r="Y605" s="19">
        <f t="shared" si="1231"/>
        <v>2664</v>
      </c>
      <c r="Z605" s="35">
        <f t="shared" si="1232"/>
        <v>0</v>
      </c>
      <c r="AA605" s="35">
        <f t="shared" si="1233"/>
        <v>0</v>
      </c>
      <c r="AB605" s="36">
        <f t="shared" si="1234"/>
        <v>43.872</v>
      </c>
      <c r="AC605" s="35">
        <f t="shared" si="1235"/>
        <v>0</v>
      </c>
      <c r="AD605" s="35">
        <f t="shared" si="1236"/>
        <v>43.87</v>
      </c>
      <c r="AE605" s="19">
        <f t="shared" si="1237"/>
        <v>12</v>
      </c>
      <c r="AF605" s="37">
        <f t="shared" si="1268"/>
        <v>526</v>
      </c>
    </row>
    <row r="606" s="2" customFormat="1" ht="14.25" spans="1:32">
      <c r="A606" s="18">
        <v>788</v>
      </c>
      <c r="B606" s="19" t="str">
        <f>VLOOKUP($K606,[1]房源明细!$B:$P,5,FALSE)</f>
        <v>汪海波</v>
      </c>
      <c r="C606" s="19" t="s">
        <v>1073</v>
      </c>
      <c r="D606" s="19">
        <f>VLOOKUP($K606,[1]房源明细!$B:$P,11,FALSE)</f>
        <v>4</v>
      </c>
      <c r="E606" s="19">
        <f>VLOOKUP($K606,[1]房源明细!$B:$P,12,FALSE)</f>
        <v>0</v>
      </c>
      <c r="F606" s="19">
        <f>VLOOKUP($K606,[1]房源明细!$B:$P,13,FALSE)</f>
        <v>0</v>
      </c>
      <c r="G606" s="19">
        <f>VLOOKUP($K606,[1]房源明细!$B:$P,14,FALSE)</f>
        <v>4</v>
      </c>
      <c r="H606" s="19">
        <f>VLOOKUP($K606,[1]房源明细!$B:$P,15,FALSE)</f>
        <v>0</v>
      </c>
      <c r="I606" s="28">
        <f>VLOOKUP($K606,[1]房源明细!$B:$P,3,FALSE)</f>
        <v>43119</v>
      </c>
      <c r="J606" s="19"/>
      <c r="K606" s="29" t="s">
        <v>1074</v>
      </c>
      <c r="L606" s="19">
        <f>VLOOKUP($K606,[1]房源明细!$B:$P,2,FALSE)</f>
        <v>57.36</v>
      </c>
      <c r="M606" s="19"/>
      <c r="N606" s="19">
        <f t="shared" ref="N606:Q606" si="1285">E606*16</f>
        <v>0</v>
      </c>
      <c r="O606" s="19">
        <f t="shared" si="1285"/>
        <v>0</v>
      </c>
      <c r="P606" s="19">
        <f t="shared" si="1285"/>
        <v>64</v>
      </c>
      <c r="Q606" s="19">
        <f t="shared" si="1285"/>
        <v>0</v>
      </c>
      <c r="R606" s="19">
        <f>[1]房源明细!J793</f>
        <v>4.57</v>
      </c>
      <c r="S606" s="19">
        <f t="shared" ref="S606:V606" si="1286">IF($L606&gt;N606,N606,$L606)</f>
        <v>0</v>
      </c>
      <c r="T606" s="19">
        <f t="shared" si="1286"/>
        <v>0</v>
      </c>
      <c r="U606" s="19">
        <f t="shared" si="1286"/>
        <v>57.36</v>
      </c>
      <c r="V606" s="19">
        <f t="shared" si="1286"/>
        <v>0</v>
      </c>
      <c r="W606" s="19">
        <f>VLOOKUP($K606,[1]房源明细!$B:$P,10,FALSE)</f>
        <v>224</v>
      </c>
      <c r="X606" s="19">
        <f>IF(DATEDIF(I606,$X$2,"m")&gt;12,12,DATEDIF(I606,$X$2,"m"))</f>
        <v>12</v>
      </c>
      <c r="Y606" s="19">
        <f t="shared" si="1231"/>
        <v>2688</v>
      </c>
      <c r="Z606" s="35">
        <f t="shared" si="1232"/>
        <v>0</v>
      </c>
      <c r="AA606" s="35">
        <f t="shared" si="1233"/>
        <v>0</v>
      </c>
      <c r="AB606" s="36">
        <f t="shared" si="1234"/>
        <v>78.64056</v>
      </c>
      <c r="AC606" s="35">
        <f t="shared" si="1235"/>
        <v>0</v>
      </c>
      <c r="AD606" s="35">
        <f t="shared" si="1236"/>
        <v>78.64</v>
      </c>
      <c r="AE606" s="19">
        <f t="shared" si="1237"/>
        <v>12</v>
      </c>
      <c r="AF606" s="37">
        <f t="shared" si="1268"/>
        <v>943</v>
      </c>
    </row>
    <row r="607" s="2" customFormat="1" ht="30" customHeight="1" spans="1:32">
      <c r="A607" s="18">
        <v>789</v>
      </c>
      <c r="B607" s="19" t="str">
        <f>VLOOKUP($K607,[1]房源明细!$B:$P,5,FALSE)</f>
        <v>竺倩</v>
      </c>
      <c r="C607" s="19" t="s">
        <v>1075</v>
      </c>
      <c r="D607" s="19">
        <f>VLOOKUP($K607,[1]房源明细!$B:$P,11,FALSE)</f>
        <v>1</v>
      </c>
      <c r="E607" s="19">
        <f>VLOOKUP($K607,[1]房源明细!$B:$P,12,FALSE)</f>
        <v>0</v>
      </c>
      <c r="F607" s="19">
        <f>VLOOKUP($K607,[1]房源明细!$B:$P,13,FALSE)</f>
        <v>0</v>
      </c>
      <c r="G607" s="19">
        <f>VLOOKUP($K607,[1]房源明细!$B:$P,14,FALSE)</f>
        <v>1</v>
      </c>
      <c r="H607" s="19">
        <f>VLOOKUP($K607,[1]房源明细!$B:$P,15,FALSE)</f>
        <v>0</v>
      </c>
      <c r="I607" s="28">
        <f>VLOOKUP($K607,[1]房源明细!$B:$P,3,FALSE)</f>
        <v>43647</v>
      </c>
      <c r="J607" s="19"/>
      <c r="K607" s="29" t="s">
        <v>1076</v>
      </c>
      <c r="L607" s="19">
        <f>VLOOKUP($K607,[1]房源明细!$B:$P,2,FALSE)</f>
        <v>56.05</v>
      </c>
      <c r="M607" s="19"/>
      <c r="N607" s="19">
        <f t="shared" ref="N607:Q607" si="1287">E607*16</f>
        <v>0</v>
      </c>
      <c r="O607" s="19">
        <f t="shared" si="1287"/>
        <v>0</v>
      </c>
      <c r="P607" s="19">
        <f t="shared" si="1287"/>
        <v>16</v>
      </c>
      <c r="Q607" s="19">
        <f t="shared" si="1287"/>
        <v>0</v>
      </c>
      <c r="R607" s="19">
        <f>[1]房源明细!J794</f>
        <v>4.57</v>
      </c>
      <c r="S607" s="19">
        <f t="shared" ref="S607:V607" si="1288">IF($L607&gt;N607,N607,$L607)</f>
        <v>0</v>
      </c>
      <c r="T607" s="19">
        <f t="shared" si="1288"/>
        <v>0</v>
      </c>
      <c r="U607" s="19">
        <f t="shared" si="1288"/>
        <v>16</v>
      </c>
      <c r="V607" s="19">
        <f t="shared" si="1288"/>
        <v>0</v>
      </c>
      <c r="W607" s="19">
        <f>VLOOKUP($K607,[1]房源明细!$B:$P,10,FALSE)</f>
        <v>207</v>
      </c>
      <c r="X607" s="19">
        <f>IF(DATEDIF(I607,$X$2,"m")&gt;12,12,DATEDIF(I607,$X$2,"m"))</f>
        <v>12</v>
      </c>
      <c r="Y607" s="19">
        <f t="shared" si="1231"/>
        <v>2484</v>
      </c>
      <c r="Z607" s="35">
        <f t="shared" si="1232"/>
        <v>0</v>
      </c>
      <c r="AA607" s="35">
        <f t="shared" si="1233"/>
        <v>0</v>
      </c>
      <c r="AB607" s="36">
        <f t="shared" si="1234"/>
        <v>21.936</v>
      </c>
      <c r="AC607" s="35">
        <f t="shared" si="1235"/>
        <v>0</v>
      </c>
      <c r="AD607" s="35">
        <f t="shared" si="1236"/>
        <v>21.93</v>
      </c>
      <c r="AE607" s="19">
        <f t="shared" si="1237"/>
        <v>12</v>
      </c>
      <c r="AF607" s="37">
        <f t="shared" si="1268"/>
        <v>263</v>
      </c>
    </row>
    <row r="608" s="2" customFormat="1" ht="30" customHeight="1" spans="1:32">
      <c r="A608" s="18">
        <v>790</v>
      </c>
      <c r="B608" s="19" t="str">
        <f>VLOOKUP($K608,[1]房源明细!$B:$P,5,FALSE)</f>
        <v>叶兰英</v>
      </c>
      <c r="C608" s="19" t="s">
        <v>1077</v>
      </c>
      <c r="D608" s="19">
        <f>VLOOKUP($K608,[1]房源明细!$B:$P,11,FALSE)</f>
        <v>2</v>
      </c>
      <c r="E608" s="19">
        <f>VLOOKUP($K608,[1]房源明细!$B:$P,12,FALSE)</f>
        <v>0</v>
      </c>
      <c r="F608" s="19">
        <f>VLOOKUP($K608,[1]房源明细!$B:$P,13,FALSE)</f>
        <v>0</v>
      </c>
      <c r="G608" s="19">
        <f>VLOOKUP($K608,[1]房源明细!$B:$P,14,FALSE)</f>
        <v>2</v>
      </c>
      <c r="H608" s="19">
        <f>VLOOKUP($K608,[1]房源明细!$B:$P,15,FALSE)</f>
        <v>0</v>
      </c>
      <c r="I608" s="28">
        <f>VLOOKUP($K608,[1]房源明细!$B:$P,3,FALSE)</f>
        <v>43038</v>
      </c>
      <c r="J608" s="19"/>
      <c r="K608" s="29" t="s">
        <v>1078</v>
      </c>
      <c r="L608" s="19">
        <f>VLOOKUP($K608,[1]房源明细!$B:$P,2,FALSE)</f>
        <v>56.04</v>
      </c>
      <c r="M608" s="19"/>
      <c r="N608" s="19">
        <f t="shared" ref="N608:Q608" si="1289">E608*16</f>
        <v>0</v>
      </c>
      <c r="O608" s="19">
        <f t="shared" si="1289"/>
        <v>0</v>
      </c>
      <c r="P608" s="19">
        <f t="shared" si="1289"/>
        <v>32</v>
      </c>
      <c r="Q608" s="19">
        <f t="shared" si="1289"/>
        <v>0</v>
      </c>
      <c r="R608" s="19">
        <f>[1]房源明细!J795</f>
        <v>4.57</v>
      </c>
      <c r="S608" s="19">
        <f t="shared" ref="S608:V608" si="1290">IF($L608&gt;N608,N608,$L608)</f>
        <v>0</v>
      </c>
      <c r="T608" s="19">
        <f t="shared" si="1290"/>
        <v>0</v>
      </c>
      <c r="U608" s="19">
        <f t="shared" si="1290"/>
        <v>32</v>
      </c>
      <c r="V608" s="19">
        <f t="shared" si="1290"/>
        <v>0</v>
      </c>
      <c r="W608" s="19">
        <f>VLOOKUP($K608,[1]房源明细!$B:$P,10,FALSE)</f>
        <v>207</v>
      </c>
      <c r="X608" s="19">
        <f>IF(DATEDIF(I608,$X$2,"m")&gt;12,12,DATEDIF(I608,$X$2,"m"))</f>
        <v>12</v>
      </c>
      <c r="Y608" s="19">
        <f t="shared" si="1231"/>
        <v>2484</v>
      </c>
      <c r="Z608" s="35">
        <f t="shared" si="1232"/>
        <v>0</v>
      </c>
      <c r="AA608" s="35">
        <f t="shared" si="1233"/>
        <v>0</v>
      </c>
      <c r="AB608" s="36">
        <f t="shared" si="1234"/>
        <v>43.872</v>
      </c>
      <c r="AC608" s="35">
        <f t="shared" si="1235"/>
        <v>0</v>
      </c>
      <c r="AD608" s="35">
        <f t="shared" si="1236"/>
        <v>43.87</v>
      </c>
      <c r="AE608" s="19">
        <f t="shared" si="1237"/>
        <v>12</v>
      </c>
      <c r="AF608" s="37">
        <f t="shared" si="1268"/>
        <v>526</v>
      </c>
    </row>
    <row r="609" s="2" customFormat="1" ht="14.25" spans="1:32">
      <c r="A609" s="18">
        <v>792</v>
      </c>
      <c r="B609" s="19" t="str">
        <f>VLOOKUP($K609,[1]房源明细!$B:$P,5,FALSE)</f>
        <v>卢建</v>
      </c>
      <c r="C609" s="19" t="s">
        <v>1079</v>
      </c>
      <c r="D609" s="19">
        <f>VLOOKUP($K609,[1]房源明细!$B:$P,11,FALSE)</f>
        <v>4</v>
      </c>
      <c r="E609" s="19">
        <f>VLOOKUP($K609,[1]房源明细!$B:$P,12,FALSE)</f>
        <v>4</v>
      </c>
      <c r="F609" s="19">
        <f>VLOOKUP($K609,[1]房源明细!$B:$P,13,FALSE)</f>
        <v>0</v>
      </c>
      <c r="G609" s="19">
        <f>VLOOKUP($K609,[1]房源明细!$B:$P,14,FALSE)</f>
        <v>0</v>
      </c>
      <c r="H609" s="19">
        <f>VLOOKUP($K609,[1]房源明细!$B:$P,15,FALSE)</f>
        <v>0</v>
      </c>
      <c r="I609" s="28">
        <f>VLOOKUP($K609,[1]房源明细!$B:$P,3,FALSE)</f>
        <v>43122</v>
      </c>
      <c r="J609" s="19"/>
      <c r="K609" s="29" t="s">
        <v>1080</v>
      </c>
      <c r="L609" s="19">
        <f>VLOOKUP($K609,[1]房源明细!$B:$P,2,FALSE)</f>
        <v>57.36</v>
      </c>
      <c r="M609" s="19"/>
      <c r="N609" s="19">
        <f t="shared" ref="N609:Q609" si="1291">E609*16</f>
        <v>64</v>
      </c>
      <c r="O609" s="19">
        <f t="shared" si="1291"/>
        <v>0</v>
      </c>
      <c r="P609" s="19">
        <f t="shared" si="1291"/>
        <v>0</v>
      </c>
      <c r="Q609" s="19">
        <f t="shared" si="1291"/>
        <v>0</v>
      </c>
      <c r="R609" s="19">
        <f>[1]房源明细!J797</f>
        <v>4.57</v>
      </c>
      <c r="S609" s="19">
        <f t="shared" ref="S609:V609" si="1292">IF($L609&gt;N609,N609,$L609)</f>
        <v>57.36</v>
      </c>
      <c r="T609" s="19">
        <f t="shared" si="1292"/>
        <v>0</v>
      </c>
      <c r="U609" s="19">
        <f t="shared" si="1292"/>
        <v>0</v>
      </c>
      <c r="V609" s="19">
        <f t="shared" si="1292"/>
        <v>0</v>
      </c>
      <c r="W609" s="19">
        <f>VLOOKUP($K609,[1]房源明细!$B:$P,10,FALSE)</f>
        <v>212</v>
      </c>
      <c r="X609" s="19">
        <f>IF(DATEDIF(I609,$X$2,"m")&gt;12,12,DATEDIF(I609,$X$2,"m"))</f>
        <v>12</v>
      </c>
      <c r="Y609" s="19">
        <f t="shared" si="1231"/>
        <v>2544</v>
      </c>
      <c r="Z609" s="35">
        <f t="shared" si="1232"/>
        <v>235.92168</v>
      </c>
      <c r="AA609" s="35">
        <f t="shared" si="1233"/>
        <v>0</v>
      </c>
      <c r="AB609" s="36">
        <f t="shared" si="1234"/>
        <v>0</v>
      </c>
      <c r="AC609" s="35">
        <f t="shared" si="1235"/>
        <v>0</v>
      </c>
      <c r="AD609" s="35">
        <f t="shared" si="1236"/>
        <v>235.92</v>
      </c>
      <c r="AE609" s="19">
        <f t="shared" si="1237"/>
        <v>12</v>
      </c>
      <c r="AF609" s="37">
        <f t="shared" si="1268"/>
        <v>2544</v>
      </c>
    </row>
    <row r="610" s="2" customFormat="1" ht="30" customHeight="1" spans="1:32">
      <c r="A610" s="18">
        <v>793</v>
      </c>
      <c r="B610" s="19" t="str">
        <f>VLOOKUP($K610,[1]房源明细!$B:$P,5,FALSE)</f>
        <v>李从宝</v>
      </c>
      <c r="C610" s="19" t="s">
        <v>209</v>
      </c>
      <c r="D610" s="19">
        <f>VLOOKUP($K610,[1]房源明细!$B:$P,11,FALSE)</f>
        <v>3</v>
      </c>
      <c r="E610" s="19">
        <v>1</v>
      </c>
      <c r="F610" s="19">
        <v>0</v>
      </c>
      <c r="G610" s="19">
        <f>VLOOKUP($K610,[1]房源明细!$B:$P,14,FALSE)</f>
        <v>0</v>
      </c>
      <c r="H610" s="19">
        <f>VLOOKUP($K610,[1]房源明细!$B:$P,15,FALSE)</f>
        <v>0</v>
      </c>
      <c r="I610" s="28">
        <f>VLOOKUP($K610,[1]房源明细!$B:$P,3,FALSE)</f>
        <v>43347</v>
      </c>
      <c r="J610" s="19"/>
      <c r="K610" s="29" t="s">
        <v>1081</v>
      </c>
      <c r="L610" s="19">
        <f>VLOOKUP($K610,[1]房源明细!$B:$P,2,FALSE)</f>
        <v>56.04</v>
      </c>
      <c r="M610" s="19"/>
      <c r="N610" s="19">
        <f t="shared" ref="N610:Q610" si="1293">E610*16</f>
        <v>16</v>
      </c>
      <c r="O610" s="19">
        <f t="shared" si="1293"/>
        <v>0</v>
      </c>
      <c r="P610" s="19">
        <f t="shared" si="1293"/>
        <v>0</v>
      </c>
      <c r="Q610" s="19">
        <f t="shared" si="1293"/>
        <v>0</v>
      </c>
      <c r="R610" s="19">
        <f>[1]房源明细!J798</f>
        <v>4.57</v>
      </c>
      <c r="S610" s="19">
        <f t="shared" ref="S610:V610" si="1294">IF($L610&gt;N610,N610,$L610)</f>
        <v>16</v>
      </c>
      <c r="T610" s="19">
        <f t="shared" si="1294"/>
        <v>0</v>
      </c>
      <c r="U610" s="19">
        <f t="shared" si="1294"/>
        <v>0</v>
      </c>
      <c r="V610" s="19">
        <f t="shared" si="1294"/>
        <v>0</v>
      </c>
      <c r="W610" s="19">
        <f>VLOOKUP($K610,[1]房源明细!$B:$P,10,FALSE)</f>
        <v>207</v>
      </c>
      <c r="X610" s="19">
        <f>IF(DATEDIF(I610,$X$2,"m")&gt;12,12,DATEDIF(I610,$X$2,"m"))</f>
        <v>12</v>
      </c>
      <c r="Y610" s="19">
        <f t="shared" si="1231"/>
        <v>2484</v>
      </c>
      <c r="Z610" s="35">
        <f t="shared" si="1232"/>
        <v>65.808</v>
      </c>
      <c r="AA610" s="35">
        <f t="shared" si="1233"/>
        <v>0</v>
      </c>
      <c r="AB610" s="36">
        <f t="shared" si="1234"/>
        <v>0</v>
      </c>
      <c r="AC610" s="35">
        <f t="shared" si="1235"/>
        <v>0</v>
      </c>
      <c r="AD610" s="35">
        <f t="shared" si="1236"/>
        <v>65.8</v>
      </c>
      <c r="AE610" s="19">
        <f t="shared" si="1237"/>
        <v>12</v>
      </c>
      <c r="AF610" s="37">
        <f t="shared" si="1268"/>
        <v>789</v>
      </c>
    </row>
    <row r="611" s="2" customFormat="1" ht="14.25" spans="1:32">
      <c r="A611" s="18">
        <v>794</v>
      </c>
      <c r="B611" s="19" t="str">
        <f>VLOOKUP($K611,[1]房源明细!$B:$P,5,FALSE)</f>
        <v>涂莲顺</v>
      </c>
      <c r="C611" s="19" t="s">
        <v>445</v>
      </c>
      <c r="D611" s="19">
        <f>VLOOKUP($K611,[1]房源明细!$B:$P,11,FALSE)</f>
        <v>3</v>
      </c>
      <c r="E611" s="19">
        <f>VLOOKUP($K611,[1]房源明细!$B:$P,12,FALSE)</f>
        <v>0</v>
      </c>
      <c r="F611" s="19">
        <f>VLOOKUP($K611,[1]房源明细!$B:$P,13,FALSE)</f>
        <v>0</v>
      </c>
      <c r="G611" s="19">
        <f>VLOOKUP($K611,[1]房源明细!$B:$P,14,FALSE)</f>
        <v>3</v>
      </c>
      <c r="H611" s="19">
        <f>VLOOKUP($K611,[1]房源明细!$B:$P,15,FALSE)</f>
        <v>0</v>
      </c>
      <c r="I611" s="28">
        <f>VLOOKUP($K611,[1]房源明细!$B:$P,3,FALSE)</f>
        <v>43369</v>
      </c>
      <c r="J611" s="19"/>
      <c r="K611" s="29" t="s">
        <v>1082</v>
      </c>
      <c r="L611" s="19">
        <f>VLOOKUP($K611,[1]房源明细!$B:$P,2,FALSE)</f>
        <v>56.05</v>
      </c>
      <c r="M611" s="19"/>
      <c r="N611" s="19">
        <f t="shared" ref="N611:Q611" si="1295">E611*16</f>
        <v>0</v>
      </c>
      <c r="O611" s="19">
        <f t="shared" si="1295"/>
        <v>0</v>
      </c>
      <c r="P611" s="19">
        <f t="shared" si="1295"/>
        <v>48</v>
      </c>
      <c r="Q611" s="19">
        <f t="shared" si="1295"/>
        <v>0</v>
      </c>
      <c r="R611" s="19">
        <f>[1]房源明细!J799</f>
        <v>4.57</v>
      </c>
      <c r="S611" s="19">
        <f t="shared" ref="S611:V611" si="1296">IF($L611&gt;N611,N611,$L611)</f>
        <v>0</v>
      </c>
      <c r="T611" s="19">
        <f t="shared" si="1296"/>
        <v>0</v>
      </c>
      <c r="U611" s="19">
        <f t="shared" si="1296"/>
        <v>48</v>
      </c>
      <c r="V611" s="19">
        <f t="shared" si="1296"/>
        <v>0</v>
      </c>
      <c r="W611" s="19">
        <f>VLOOKUP($K611,[1]房源明细!$B:$P,10,FALSE)</f>
        <v>207</v>
      </c>
      <c r="X611" s="19">
        <f>IF(DATEDIF(I611,$X$2,"m")&gt;12,12,DATEDIF(I611,$X$2,"m"))</f>
        <v>12</v>
      </c>
      <c r="Y611" s="19">
        <f t="shared" si="1231"/>
        <v>2484</v>
      </c>
      <c r="Z611" s="35">
        <f t="shared" si="1232"/>
        <v>0</v>
      </c>
      <c r="AA611" s="35">
        <f t="shared" si="1233"/>
        <v>0</v>
      </c>
      <c r="AB611" s="36">
        <f t="shared" si="1234"/>
        <v>65.808</v>
      </c>
      <c r="AC611" s="35">
        <f t="shared" si="1235"/>
        <v>0</v>
      </c>
      <c r="AD611" s="35">
        <f t="shared" si="1236"/>
        <v>65.8</v>
      </c>
      <c r="AE611" s="19">
        <f t="shared" si="1237"/>
        <v>12</v>
      </c>
      <c r="AF611" s="37">
        <f t="shared" si="1268"/>
        <v>789</v>
      </c>
    </row>
    <row r="612" s="2" customFormat="1" ht="14.25" spans="1:32">
      <c r="A612" s="18">
        <v>795</v>
      </c>
      <c r="B612" s="19" t="str">
        <f>VLOOKUP($K612,[1]房源明细!$B:$P,5,FALSE)</f>
        <v>熊书生</v>
      </c>
      <c r="C612" s="19" t="s">
        <v>1083</v>
      </c>
      <c r="D612" s="19">
        <f>VLOOKUP($K612,[1]房源明细!$B:$P,11,FALSE)</f>
        <v>4</v>
      </c>
      <c r="E612" s="19">
        <f>VLOOKUP($K612,[1]房源明细!$B:$P,12,FALSE)</f>
        <v>0</v>
      </c>
      <c r="F612" s="19">
        <f>VLOOKUP($K612,[1]房源明细!$B:$P,13,FALSE)</f>
        <v>0</v>
      </c>
      <c r="G612" s="19">
        <f>VLOOKUP($K612,[1]房源明细!$B:$P,14,FALSE)</f>
        <v>4</v>
      </c>
      <c r="H612" s="19">
        <f>VLOOKUP($K612,[1]房源明细!$B:$P,15,FALSE)</f>
        <v>0</v>
      </c>
      <c r="I612" s="28">
        <f>VLOOKUP($K612,[1]房源明细!$B:$P,3,FALSE)</f>
        <v>42982</v>
      </c>
      <c r="J612" s="19"/>
      <c r="K612" s="29" t="s">
        <v>1084</v>
      </c>
      <c r="L612" s="19">
        <f>VLOOKUP($K612,[1]房源明细!$B:$P,2,FALSE)</f>
        <v>56.82</v>
      </c>
      <c r="M612" s="19"/>
      <c r="N612" s="19">
        <f t="shared" ref="N612:Q612" si="1297">E612*16</f>
        <v>0</v>
      </c>
      <c r="O612" s="19">
        <f t="shared" si="1297"/>
        <v>0</v>
      </c>
      <c r="P612" s="19">
        <f t="shared" si="1297"/>
        <v>64</v>
      </c>
      <c r="Q612" s="19">
        <f t="shared" si="1297"/>
        <v>0</v>
      </c>
      <c r="R612" s="19">
        <f>[1]房源明细!J800</f>
        <v>4.57</v>
      </c>
      <c r="S612" s="19">
        <f t="shared" ref="S612:V612" si="1298">IF($L612&gt;N612,N612,$L612)</f>
        <v>0</v>
      </c>
      <c r="T612" s="19">
        <f t="shared" si="1298"/>
        <v>0</v>
      </c>
      <c r="U612" s="19">
        <f t="shared" si="1298"/>
        <v>56.82</v>
      </c>
      <c r="V612" s="19">
        <f t="shared" si="1298"/>
        <v>0</v>
      </c>
      <c r="W612" s="19">
        <f>VLOOKUP($K612,[1]房源明细!$B:$P,10,FALSE)</f>
        <v>210</v>
      </c>
      <c r="X612" s="19">
        <f>IF(DATEDIF(I612,$X$2,"m")&gt;12,12,DATEDIF(I612,$X$2,"m"))</f>
        <v>12</v>
      </c>
      <c r="Y612" s="19">
        <f t="shared" si="1231"/>
        <v>2520</v>
      </c>
      <c r="Z612" s="35">
        <f t="shared" si="1232"/>
        <v>0</v>
      </c>
      <c r="AA612" s="35">
        <f t="shared" si="1233"/>
        <v>0</v>
      </c>
      <c r="AB612" s="36">
        <f t="shared" si="1234"/>
        <v>77.90022</v>
      </c>
      <c r="AC612" s="35">
        <f t="shared" si="1235"/>
        <v>0</v>
      </c>
      <c r="AD612" s="35">
        <f t="shared" si="1236"/>
        <v>77.9</v>
      </c>
      <c r="AE612" s="19">
        <f t="shared" si="1237"/>
        <v>12</v>
      </c>
      <c r="AF612" s="37">
        <f t="shared" si="1268"/>
        <v>934</v>
      </c>
    </row>
    <row r="613" s="2" customFormat="1" ht="14.25" spans="1:32">
      <c r="A613" s="18">
        <v>796</v>
      </c>
      <c r="B613" s="19" t="str">
        <f>VLOOKUP($K613,[1]房源明细!$B:$P,5,FALSE)</f>
        <v>刘善国</v>
      </c>
      <c r="C613" s="19" t="s">
        <v>1085</v>
      </c>
      <c r="D613" s="19">
        <f>VLOOKUP($K613,[1]房源明细!$B:$P,11,FALSE)</f>
        <v>2</v>
      </c>
      <c r="E613" s="19">
        <f>VLOOKUP($K613,[1]房源明细!$B:$P,12,FALSE)</f>
        <v>0</v>
      </c>
      <c r="F613" s="19">
        <f>VLOOKUP($K613,[1]房源明细!$B:$P,13,FALSE)</f>
        <v>0</v>
      </c>
      <c r="G613" s="19">
        <f>VLOOKUP($K613,[1]房源明细!$B:$P,14,FALSE)</f>
        <v>2</v>
      </c>
      <c r="H613" s="19">
        <f>VLOOKUP($K613,[1]房源明细!$B:$P,15,FALSE)</f>
        <v>0</v>
      </c>
      <c r="I613" s="28">
        <f>VLOOKUP($K613,[1]房源明细!$B:$P,3,FALSE)</f>
        <v>43368</v>
      </c>
      <c r="J613" s="19"/>
      <c r="K613" s="29" t="s">
        <v>1086</v>
      </c>
      <c r="L613" s="19">
        <f>VLOOKUP($K613,[1]房源明细!$B:$P,2,FALSE)</f>
        <v>56.04</v>
      </c>
      <c r="M613" s="19"/>
      <c r="N613" s="19">
        <f t="shared" ref="N613:Q613" si="1299">E613*16</f>
        <v>0</v>
      </c>
      <c r="O613" s="19">
        <f t="shared" si="1299"/>
        <v>0</v>
      </c>
      <c r="P613" s="19">
        <f t="shared" si="1299"/>
        <v>32</v>
      </c>
      <c r="Q613" s="19">
        <f t="shared" si="1299"/>
        <v>0</v>
      </c>
      <c r="R613" s="19">
        <f>[1]房源明细!J801</f>
        <v>4.57</v>
      </c>
      <c r="S613" s="19">
        <f t="shared" ref="S613:V613" si="1300">IF($L613&gt;N613,N613,$L613)</f>
        <v>0</v>
      </c>
      <c r="T613" s="19">
        <f t="shared" si="1300"/>
        <v>0</v>
      </c>
      <c r="U613" s="19">
        <f t="shared" si="1300"/>
        <v>32</v>
      </c>
      <c r="V613" s="19">
        <f t="shared" si="1300"/>
        <v>0</v>
      </c>
      <c r="W613" s="19">
        <f>VLOOKUP($K613,[1]房源明细!$B:$P,10,FALSE)</f>
        <v>207</v>
      </c>
      <c r="X613" s="19">
        <f>IF(DATEDIF(I613,$X$2,"m")&gt;12,12,DATEDIF(I613,$X$2,"m"))</f>
        <v>12</v>
      </c>
      <c r="Y613" s="19">
        <f t="shared" si="1231"/>
        <v>2484</v>
      </c>
      <c r="Z613" s="35">
        <f t="shared" si="1232"/>
        <v>0</v>
      </c>
      <c r="AA613" s="35">
        <f t="shared" si="1233"/>
        <v>0</v>
      </c>
      <c r="AB613" s="36">
        <f t="shared" si="1234"/>
        <v>43.872</v>
      </c>
      <c r="AC613" s="35">
        <f t="shared" si="1235"/>
        <v>0</v>
      </c>
      <c r="AD613" s="35">
        <f t="shared" si="1236"/>
        <v>43.87</v>
      </c>
      <c r="AE613" s="19">
        <f t="shared" si="1237"/>
        <v>12</v>
      </c>
      <c r="AF613" s="37">
        <f t="shared" si="1268"/>
        <v>526</v>
      </c>
    </row>
    <row r="614" s="2" customFormat="1" ht="14.25" spans="1:32">
      <c r="A614" s="38">
        <v>797</v>
      </c>
      <c r="B614" s="19" t="str">
        <f>VLOOKUP($K614,[1]房源明细!$B:$P,5,FALSE)</f>
        <v>方春华</v>
      </c>
      <c r="C614" s="19" t="s">
        <v>1087</v>
      </c>
      <c r="D614" s="19">
        <f>VLOOKUP($K614,[1]房源明细!$B:$P,11,FALSE)</f>
        <v>2</v>
      </c>
      <c r="E614" s="19">
        <f>VLOOKUP($K614,[1]房源明细!$B:$P,12,FALSE)</f>
        <v>0</v>
      </c>
      <c r="F614" s="19">
        <f>VLOOKUP($K614,[1]房源明细!$B:$P,13,FALSE)</f>
        <v>0</v>
      </c>
      <c r="G614" s="19">
        <f>VLOOKUP($K614,[1]房源明细!$B:$P,14,FALSE)</f>
        <v>2</v>
      </c>
      <c r="H614" s="19">
        <f>VLOOKUP($K614,[1]房源明细!$B:$P,15,FALSE)</f>
        <v>0</v>
      </c>
      <c r="I614" s="28">
        <f>VLOOKUP($K614,[1]房源明细!$B:$P,3,FALSE)</f>
        <v>43364</v>
      </c>
      <c r="J614" s="19"/>
      <c r="K614" s="29" t="s">
        <v>1088</v>
      </c>
      <c r="L614" s="19">
        <f>VLOOKUP($K614,[1]房源明细!$B:$P,2,FALSE)</f>
        <v>56.04</v>
      </c>
      <c r="M614" s="19"/>
      <c r="N614" s="19">
        <f t="shared" ref="N614:Q614" si="1301">E614*16</f>
        <v>0</v>
      </c>
      <c r="O614" s="19">
        <f t="shared" si="1301"/>
        <v>0</v>
      </c>
      <c r="P614" s="19">
        <f t="shared" si="1301"/>
        <v>32</v>
      </c>
      <c r="Q614" s="19">
        <f t="shared" si="1301"/>
        <v>0</v>
      </c>
      <c r="R614" s="19">
        <f>[1]房源明细!J802</f>
        <v>4.57</v>
      </c>
      <c r="S614" s="19">
        <f t="shared" ref="S614:V614" si="1302">IF($L614&gt;N614,N614,$L614)</f>
        <v>0</v>
      </c>
      <c r="T614" s="19">
        <f t="shared" si="1302"/>
        <v>0</v>
      </c>
      <c r="U614" s="19">
        <f t="shared" si="1302"/>
        <v>32</v>
      </c>
      <c r="V614" s="19">
        <f t="shared" si="1302"/>
        <v>0</v>
      </c>
      <c r="W614" s="19">
        <f>VLOOKUP($K614,[1]房源明细!$B:$P,10,FALSE)</f>
        <v>208</v>
      </c>
      <c r="X614" s="19">
        <f>IF(DATEDIF(I614,$X$2,"m")&gt;12,12,DATEDIF(I614,$X$2,"m"))</f>
        <v>12</v>
      </c>
      <c r="Y614" s="19">
        <f t="shared" si="1231"/>
        <v>2496</v>
      </c>
      <c r="Z614" s="35">
        <f t="shared" si="1232"/>
        <v>0</v>
      </c>
      <c r="AA614" s="35">
        <f t="shared" si="1233"/>
        <v>0</v>
      </c>
      <c r="AB614" s="36">
        <f t="shared" si="1234"/>
        <v>43.872</v>
      </c>
      <c r="AC614" s="35">
        <f t="shared" si="1235"/>
        <v>0</v>
      </c>
      <c r="AD614" s="35">
        <f t="shared" si="1236"/>
        <v>43.87</v>
      </c>
      <c r="AE614" s="19">
        <f t="shared" si="1237"/>
        <v>12</v>
      </c>
      <c r="AF614" s="37">
        <f t="shared" si="1268"/>
        <v>526</v>
      </c>
    </row>
    <row r="615" s="2" customFormat="1" ht="14.25" spans="1:32">
      <c r="A615" s="18">
        <v>798</v>
      </c>
      <c r="B615" s="19" t="str">
        <f>VLOOKUP($K615,[1]房源明细!$B:$P,5,FALSE)</f>
        <v>李紫涵</v>
      </c>
      <c r="C615" s="19" t="s">
        <v>1089</v>
      </c>
      <c r="D615" s="19">
        <f>VLOOKUP($K615,[1]房源明细!$B:$P,11,FALSE)</f>
        <v>2</v>
      </c>
      <c r="E615" s="19">
        <f>VLOOKUP($K615,[1]房源明细!$B:$P,12,FALSE)</f>
        <v>0</v>
      </c>
      <c r="F615" s="19">
        <f>VLOOKUP($K615,[1]房源明细!$B:$P,13,FALSE)</f>
        <v>0</v>
      </c>
      <c r="G615" s="19">
        <f>VLOOKUP($K615,[1]房源明细!$B:$P,14,FALSE)</f>
        <v>2</v>
      </c>
      <c r="H615" s="19">
        <f>VLOOKUP($K615,[1]房源明细!$B:$P,15,FALSE)</f>
        <v>0</v>
      </c>
      <c r="I615" s="28">
        <f>VLOOKUP($K615,[1]房源明细!$B:$P,3,FALSE)</f>
        <v>43354</v>
      </c>
      <c r="J615" s="19"/>
      <c r="K615" s="29" t="s">
        <v>1090</v>
      </c>
      <c r="L615" s="19">
        <f>VLOOKUP($K615,[1]房源明细!$B:$P,2,FALSE)</f>
        <v>56.05</v>
      </c>
      <c r="M615" s="19"/>
      <c r="N615" s="19">
        <f t="shared" ref="N615:Q615" si="1303">E615*16</f>
        <v>0</v>
      </c>
      <c r="O615" s="19">
        <f t="shared" si="1303"/>
        <v>0</v>
      </c>
      <c r="P615" s="19">
        <f t="shared" si="1303"/>
        <v>32</v>
      </c>
      <c r="Q615" s="19">
        <f t="shared" si="1303"/>
        <v>0</v>
      </c>
      <c r="R615" s="19">
        <f>[1]房源明细!J803</f>
        <v>4.57</v>
      </c>
      <c r="S615" s="19">
        <f t="shared" ref="S615:V615" si="1304">IF($L615&gt;N615,N615,$L615)</f>
        <v>0</v>
      </c>
      <c r="T615" s="19">
        <f t="shared" si="1304"/>
        <v>0</v>
      </c>
      <c r="U615" s="19">
        <f t="shared" si="1304"/>
        <v>32</v>
      </c>
      <c r="V615" s="19">
        <f t="shared" si="1304"/>
        <v>0</v>
      </c>
      <c r="W615" s="19">
        <f>VLOOKUP($K615,[1]房源明细!$B:$P,10,FALSE)</f>
        <v>209</v>
      </c>
      <c r="X615" s="19">
        <f>IF(DATEDIF(I615,$X$2,"m")&gt;12,12,DATEDIF(I615,$X$2,"m"))</f>
        <v>12</v>
      </c>
      <c r="Y615" s="19">
        <f t="shared" si="1231"/>
        <v>2508</v>
      </c>
      <c r="Z615" s="35">
        <f t="shared" si="1232"/>
        <v>0</v>
      </c>
      <c r="AA615" s="35">
        <f t="shared" si="1233"/>
        <v>0</v>
      </c>
      <c r="AB615" s="36">
        <f t="shared" si="1234"/>
        <v>43.872</v>
      </c>
      <c r="AC615" s="35">
        <f t="shared" si="1235"/>
        <v>0</v>
      </c>
      <c r="AD615" s="35">
        <f t="shared" si="1236"/>
        <v>43.87</v>
      </c>
      <c r="AE615" s="19">
        <f t="shared" si="1237"/>
        <v>12</v>
      </c>
      <c r="AF615" s="37">
        <f t="shared" si="1268"/>
        <v>526</v>
      </c>
    </row>
    <row r="616" s="2" customFormat="1" ht="14.25" spans="1:32">
      <c r="A616" s="18">
        <v>799</v>
      </c>
      <c r="B616" s="19" t="str">
        <f>VLOOKUP($K616,[1]房源明细!$B:$P,5,FALSE)</f>
        <v>周冬娥</v>
      </c>
      <c r="C616" s="19" t="s">
        <v>706</v>
      </c>
      <c r="D616" s="19">
        <f>VLOOKUP($K616,[1]房源明细!$B:$P,11,FALSE)</f>
        <v>4</v>
      </c>
      <c r="E616" s="19">
        <f>VLOOKUP($K616,[1]房源明细!$B:$P,12,FALSE)</f>
        <v>0</v>
      </c>
      <c r="F616" s="19">
        <f>VLOOKUP($K616,[1]房源明细!$B:$P,13,FALSE)</f>
        <v>0</v>
      </c>
      <c r="G616" s="19">
        <f>VLOOKUP($K616,[1]房源明细!$B:$P,14,FALSE)</f>
        <v>4</v>
      </c>
      <c r="H616" s="19">
        <f>VLOOKUP($K616,[1]房源明细!$B:$P,15,FALSE)</f>
        <v>0</v>
      </c>
      <c r="I616" s="28">
        <f>VLOOKUP($K616,[1]房源明细!$B:$P,3,FALSE)</f>
        <v>43647</v>
      </c>
      <c r="J616" s="19"/>
      <c r="K616" s="29" t="s">
        <v>1091</v>
      </c>
      <c r="L616" s="19">
        <f>VLOOKUP($K616,[1]房源明细!$B:$P,2,FALSE)</f>
        <v>56.82</v>
      </c>
      <c r="M616" s="19"/>
      <c r="N616" s="19">
        <f t="shared" ref="N616:Q616" si="1305">E616*16</f>
        <v>0</v>
      </c>
      <c r="O616" s="19">
        <f t="shared" si="1305"/>
        <v>0</v>
      </c>
      <c r="P616" s="19">
        <f t="shared" si="1305"/>
        <v>64</v>
      </c>
      <c r="Q616" s="19">
        <f t="shared" si="1305"/>
        <v>0</v>
      </c>
      <c r="R616" s="19">
        <f>[1]房源明细!J804</f>
        <v>4.57</v>
      </c>
      <c r="S616" s="19">
        <f t="shared" ref="S616:V616" si="1306">IF($L616&gt;N616,N616,$L616)</f>
        <v>0</v>
      </c>
      <c r="T616" s="19">
        <f t="shared" si="1306"/>
        <v>0</v>
      </c>
      <c r="U616" s="19">
        <f t="shared" si="1306"/>
        <v>56.82</v>
      </c>
      <c r="V616" s="19">
        <f t="shared" si="1306"/>
        <v>0</v>
      </c>
      <c r="W616" s="19">
        <f>VLOOKUP($K616,[1]房源明细!$B:$P,10,FALSE)</f>
        <v>211</v>
      </c>
      <c r="X616" s="19">
        <f>IF(DATEDIF(I616,$X$2,"m")&gt;12,12,DATEDIF(I616,$X$2,"m"))</f>
        <v>12</v>
      </c>
      <c r="Y616" s="19">
        <f t="shared" si="1231"/>
        <v>2532</v>
      </c>
      <c r="Z616" s="35">
        <f t="shared" si="1232"/>
        <v>0</v>
      </c>
      <c r="AA616" s="35">
        <f t="shared" si="1233"/>
        <v>0</v>
      </c>
      <c r="AB616" s="36">
        <f t="shared" si="1234"/>
        <v>77.90022</v>
      </c>
      <c r="AC616" s="35">
        <f t="shared" si="1235"/>
        <v>0</v>
      </c>
      <c r="AD616" s="35">
        <f t="shared" si="1236"/>
        <v>77.9</v>
      </c>
      <c r="AE616" s="19">
        <f t="shared" si="1237"/>
        <v>12</v>
      </c>
      <c r="AF616" s="37">
        <f t="shared" si="1268"/>
        <v>934</v>
      </c>
    </row>
    <row r="617" s="2" customFormat="1" ht="14.25" spans="1:32">
      <c r="A617" s="18">
        <v>800</v>
      </c>
      <c r="B617" s="19" t="str">
        <f>VLOOKUP($K617,[1]房源明细!$B:$P,5,FALSE)</f>
        <v>王佑生</v>
      </c>
      <c r="C617" s="19" t="s">
        <v>1092</v>
      </c>
      <c r="D617" s="19">
        <f>VLOOKUP($K617,[1]房源明细!$B:$P,11,FALSE)</f>
        <v>2</v>
      </c>
      <c r="E617" s="19">
        <f>VLOOKUP($K617,[1]房源明细!$B:$P,12,FALSE)</f>
        <v>0</v>
      </c>
      <c r="F617" s="19">
        <f>VLOOKUP($K617,[1]房源明细!$B:$P,13,FALSE)</f>
        <v>0</v>
      </c>
      <c r="G617" s="19">
        <f>VLOOKUP($K617,[1]房源明细!$B:$P,14,FALSE)</f>
        <v>2</v>
      </c>
      <c r="H617" s="19">
        <f>VLOOKUP($K617,[1]房源明细!$B:$P,15,FALSE)</f>
        <v>0</v>
      </c>
      <c r="I617" s="28">
        <f>VLOOKUP($K617,[1]房源明细!$B:$P,3,FALSE)</f>
        <v>43370</v>
      </c>
      <c r="J617" s="19"/>
      <c r="K617" s="29" t="s">
        <v>1093</v>
      </c>
      <c r="L617" s="19">
        <f>VLOOKUP($K617,[1]房源明细!$B:$P,2,FALSE)</f>
        <v>57.36</v>
      </c>
      <c r="M617" s="19"/>
      <c r="N617" s="19">
        <f t="shared" ref="N617:Q617" si="1307">E617*16</f>
        <v>0</v>
      </c>
      <c r="O617" s="19">
        <f t="shared" si="1307"/>
        <v>0</v>
      </c>
      <c r="P617" s="19">
        <f t="shared" si="1307"/>
        <v>32</v>
      </c>
      <c r="Q617" s="19">
        <f t="shared" si="1307"/>
        <v>0</v>
      </c>
      <c r="R617" s="19">
        <f>[1]房源明细!J805</f>
        <v>4.57</v>
      </c>
      <c r="S617" s="19">
        <f t="shared" ref="S617:V617" si="1308">IF($L617&gt;N617,N617,$L617)</f>
        <v>0</v>
      </c>
      <c r="T617" s="19">
        <f t="shared" si="1308"/>
        <v>0</v>
      </c>
      <c r="U617" s="19">
        <f t="shared" si="1308"/>
        <v>32</v>
      </c>
      <c r="V617" s="19">
        <f t="shared" si="1308"/>
        <v>0</v>
      </c>
      <c r="W617" s="19">
        <f>VLOOKUP($K617,[1]房源明细!$B:$P,10,FALSE)</f>
        <v>213</v>
      </c>
      <c r="X617" s="19">
        <f>IF(DATEDIF(I617,$X$2,"m")&gt;12,12,DATEDIF(I617,$X$2,"m"))</f>
        <v>12</v>
      </c>
      <c r="Y617" s="19">
        <f t="shared" si="1231"/>
        <v>2556</v>
      </c>
      <c r="Z617" s="35">
        <f t="shared" si="1232"/>
        <v>0</v>
      </c>
      <c r="AA617" s="35">
        <f t="shared" si="1233"/>
        <v>0</v>
      </c>
      <c r="AB617" s="36">
        <f t="shared" si="1234"/>
        <v>43.872</v>
      </c>
      <c r="AC617" s="35">
        <f t="shared" si="1235"/>
        <v>0</v>
      </c>
      <c r="AD617" s="35">
        <f t="shared" si="1236"/>
        <v>43.87</v>
      </c>
      <c r="AE617" s="19">
        <f t="shared" si="1237"/>
        <v>12</v>
      </c>
      <c r="AF617" s="37">
        <f t="shared" si="1268"/>
        <v>526</v>
      </c>
    </row>
    <row r="618" s="2" customFormat="1" ht="17" customHeight="1" spans="1:32">
      <c r="A618" s="18">
        <v>801</v>
      </c>
      <c r="B618" s="19" t="str">
        <f>VLOOKUP($K618,[1]房源明细!$B:$P,5,FALSE)</f>
        <v>曹树强</v>
      </c>
      <c r="C618" s="19" t="s">
        <v>314</v>
      </c>
      <c r="D618" s="19">
        <f>VLOOKUP($K618,[1]房源明细!$B:$P,11,FALSE)</f>
        <v>2</v>
      </c>
      <c r="E618" s="19">
        <f>VLOOKUP($K618,[1]房源明细!$B:$P,12,FALSE)</f>
        <v>0</v>
      </c>
      <c r="F618" s="19">
        <f>VLOOKUP($K618,[1]房源明细!$B:$P,13,FALSE)</f>
        <v>0</v>
      </c>
      <c r="G618" s="19">
        <f>VLOOKUP($K618,[1]房源明细!$B:$P,14,FALSE)</f>
        <v>2</v>
      </c>
      <c r="H618" s="19">
        <f>VLOOKUP($K618,[1]房源明细!$B:$P,15,FALSE)</f>
        <v>0</v>
      </c>
      <c r="I618" s="28">
        <f>VLOOKUP($K618,[1]房源明细!$B:$P,3,FALSE)</f>
        <v>43364</v>
      </c>
      <c r="J618" s="19"/>
      <c r="K618" s="29" t="s">
        <v>1094</v>
      </c>
      <c r="L618" s="19">
        <f>VLOOKUP($K618,[1]房源明细!$B:$P,2,FALSE)</f>
        <v>56.04</v>
      </c>
      <c r="M618" s="19"/>
      <c r="N618" s="19">
        <f t="shared" ref="N618:Q618" si="1309">E618*16</f>
        <v>0</v>
      </c>
      <c r="O618" s="19">
        <f t="shared" si="1309"/>
        <v>0</v>
      </c>
      <c r="P618" s="19">
        <f t="shared" si="1309"/>
        <v>32</v>
      </c>
      <c r="Q618" s="19">
        <f t="shared" si="1309"/>
        <v>0</v>
      </c>
      <c r="R618" s="19">
        <f>[1]房源明细!J806</f>
        <v>4.57</v>
      </c>
      <c r="S618" s="19">
        <f t="shared" ref="S618:V618" si="1310">IF($L618&gt;N618,N618,$L618)</f>
        <v>0</v>
      </c>
      <c r="T618" s="19">
        <f t="shared" si="1310"/>
        <v>0</v>
      </c>
      <c r="U618" s="19">
        <f t="shared" si="1310"/>
        <v>32</v>
      </c>
      <c r="V618" s="19">
        <f t="shared" si="1310"/>
        <v>0</v>
      </c>
      <c r="W618" s="19">
        <f>VLOOKUP($K618,[1]房源明细!$B:$P,10,FALSE)</f>
        <v>211</v>
      </c>
      <c r="X618" s="19">
        <f>IF(DATEDIF(I618,$X$2,"m")&gt;12,12,DATEDIF(I618,$X$2,"m"))</f>
        <v>12</v>
      </c>
      <c r="Y618" s="19">
        <f t="shared" si="1231"/>
        <v>2532</v>
      </c>
      <c r="Z618" s="35">
        <f t="shared" si="1232"/>
        <v>0</v>
      </c>
      <c r="AA618" s="35">
        <f t="shared" si="1233"/>
        <v>0</v>
      </c>
      <c r="AB618" s="36">
        <f t="shared" si="1234"/>
        <v>43.872</v>
      </c>
      <c r="AC618" s="35">
        <f t="shared" si="1235"/>
        <v>0</v>
      </c>
      <c r="AD618" s="35">
        <f t="shared" si="1236"/>
        <v>43.87</v>
      </c>
      <c r="AE618" s="19">
        <f t="shared" si="1237"/>
        <v>12</v>
      </c>
      <c r="AF618" s="37">
        <f t="shared" si="1268"/>
        <v>526</v>
      </c>
    </row>
    <row r="619" s="2" customFormat="1" ht="26" customHeight="1" spans="1:32">
      <c r="A619" s="18">
        <v>802</v>
      </c>
      <c r="B619" s="19" t="str">
        <f>VLOOKUP($K619,[1]房源明细!$B:$P,5,FALSE)</f>
        <v>苏雨学</v>
      </c>
      <c r="C619" s="19" t="s">
        <v>1095</v>
      </c>
      <c r="D619" s="19">
        <f>VLOOKUP($K619,[1]房源明细!$B:$P,11,FALSE)</f>
        <v>2</v>
      </c>
      <c r="E619" s="19">
        <f>VLOOKUP($K619,[1]房源明细!$B:$P,12,FALSE)</f>
        <v>0</v>
      </c>
      <c r="F619" s="19">
        <f>VLOOKUP($K619,[1]房源明细!$B:$P,13,FALSE)</f>
        <v>0</v>
      </c>
      <c r="G619" s="19">
        <v>1</v>
      </c>
      <c r="H619" s="19">
        <f>VLOOKUP($K619,[1]房源明细!$B:$P,15,FALSE)</f>
        <v>0</v>
      </c>
      <c r="I619" s="28">
        <f>VLOOKUP($K619,[1]房源明细!$B:$P,3,FALSE)</f>
        <v>43383</v>
      </c>
      <c r="J619" s="19"/>
      <c r="K619" s="29" t="s">
        <v>1096</v>
      </c>
      <c r="L619" s="19">
        <f>VLOOKUP($K619,[1]房源明细!$B:$P,2,FALSE)</f>
        <v>56.05</v>
      </c>
      <c r="M619" s="19"/>
      <c r="N619" s="19">
        <f t="shared" ref="N619:Q619" si="1311">E619*16</f>
        <v>0</v>
      </c>
      <c r="O619" s="19">
        <f t="shared" si="1311"/>
        <v>0</v>
      </c>
      <c r="P619" s="19">
        <f t="shared" si="1311"/>
        <v>16</v>
      </c>
      <c r="Q619" s="19">
        <f t="shared" si="1311"/>
        <v>0</v>
      </c>
      <c r="R619" s="19">
        <f>[1]房源明细!J807</f>
        <v>4.57</v>
      </c>
      <c r="S619" s="19">
        <f t="shared" ref="S619:V619" si="1312">IF($L619&gt;N619,N619,$L619)</f>
        <v>0</v>
      </c>
      <c r="T619" s="19">
        <f t="shared" si="1312"/>
        <v>0</v>
      </c>
      <c r="U619" s="19">
        <f t="shared" si="1312"/>
        <v>16</v>
      </c>
      <c r="V619" s="19">
        <f t="shared" si="1312"/>
        <v>0</v>
      </c>
      <c r="W619" s="19">
        <f>VLOOKUP($K619,[1]房源明细!$B:$P,10,FALSE)</f>
        <v>211</v>
      </c>
      <c r="X619" s="19">
        <f>IF(DATEDIF(I619,$X$2,"m")&gt;12,12,DATEDIF(I619,$X$2,"m"))</f>
        <v>12</v>
      </c>
      <c r="Y619" s="19">
        <f t="shared" si="1231"/>
        <v>2532</v>
      </c>
      <c r="Z619" s="35">
        <f t="shared" si="1232"/>
        <v>0</v>
      </c>
      <c r="AA619" s="35">
        <f t="shared" si="1233"/>
        <v>0</v>
      </c>
      <c r="AB619" s="36">
        <f t="shared" si="1234"/>
        <v>21.936</v>
      </c>
      <c r="AC619" s="35">
        <f t="shared" si="1235"/>
        <v>0</v>
      </c>
      <c r="AD619" s="35">
        <f t="shared" si="1236"/>
        <v>21.93</v>
      </c>
      <c r="AE619" s="19">
        <f t="shared" si="1237"/>
        <v>12</v>
      </c>
      <c r="AF619" s="37">
        <f t="shared" si="1268"/>
        <v>263</v>
      </c>
    </row>
    <row r="620" s="2" customFormat="1" ht="14.25" spans="1:32">
      <c r="A620" s="18">
        <v>803</v>
      </c>
      <c r="B620" s="19" t="str">
        <f>VLOOKUP($K620,[1]房源明细!$B:$P,5,FALSE)</f>
        <v>杜彬</v>
      </c>
      <c r="C620" s="19" t="s">
        <v>106</v>
      </c>
      <c r="D620" s="19">
        <f>VLOOKUP($K620,[1]房源明细!$B:$P,11,FALSE)</f>
        <v>4</v>
      </c>
      <c r="E620" s="19">
        <f>VLOOKUP($K620,[1]房源明细!$B:$P,12,FALSE)</f>
        <v>0</v>
      </c>
      <c r="F620" s="19">
        <f>VLOOKUP($K620,[1]房源明细!$B:$P,13,FALSE)</f>
        <v>0</v>
      </c>
      <c r="G620" s="19">
        <f>VLOOKUP($K620,[1]房源明细!$B:$P,14,FALSE)</f>
        <v>4</v>
      </c>
      <c r="H620" s="19">
        <f>VLOOKUP($K620,[1]房源明细!$B:$P,15,FALSE)</f>
        <v>0</v>
      </c>
      <c r="I620" s="28">
        <f>VLOOKUP($K620,[1]房源明细!$B:$P,3,FALSE)</f>
        <v>43647</v>
      </c>
      <c r="J620" s="19"/>
      <c r="K620" s="29" t="s">
        <v>1097</v>
      </c>
      <c r="L620" s="19">
        <f>VLOOKUP($K620,[1]房源明细!$B:$P,2,FALSE)</f>
        <v>56.82</v>
      </c>
      <c r="M620" s="19"/>
      <c r="N620" s="19">
        <f t="shared" ref="N620:Q620" si="1313">E620*16</f>
        <v>0</v>
      </c>
      <c r="O620" s="19">
        <f t="shared" si="1313"/>
        <v>0</v>
      </c>
      <c r="P620" s="19">
        <f t="shared" si="1313"/>
        <v>64</v>
      </c>
      <c r="Q620" s="19">
        <f t="shared" si="1313"/>
        <v>0</v>
      </c>
      <c r="R620" s="19">
        <f>[1]房源明细!J808</f>
        <v>4.57</v>
      </c>
      <c r="S620" s="19">
        <f t="shared" ref="S620:V620" si="1314">IF($L620&gt;N620,N620,$L620)</f>
        <v>0</v>
      </c>
      <c r="T620" s="19">
        <f t="shared" si="1314"/>
        <v>0</v>
      </c>
      <c r="U620" s="19">
        <f t="shared" si="1314"/>
        <v>56.82</v>
      </c>
      <c r="V620" s="19">
        <f t="shared" si="1314"/>
        <v>0</v>
      </c>
      <c r="W620" s="19">
        <f>VLOOKUP($K620,[1]房源明细!$B:$P,10,FALSE)</f>
        <v>214</v>
      </c>
      <c r="X620" s="19">
        <f>IF(DATEDIF(I620,$X$2,"m")&gt;12,12,DATEDIF(I620,$X$2,"m"))</f>
        <v>12</v>
      </c>
      <c r="Y620" s="19">
        <f t="shared" si="1231"/>
        <v>2568</v>
      </c>
      <c r="Z620" s="35">
        <f t="shared" si="1232"/>
        <v>0</v>
      </c>
      <c r="AA620" s="35">
        <f t="shared" si="1233"/>
        <v>0</v>
      </c>
      <c r="AB620" s="36">
        <f t="shared" si="1234"/>
        <v>77.90022</v>
      </c>
      <c r="AC620" s="35">
        <f t="shared" si="1235"/>
        <v>0</v>
      </c>
      <c r="AD620" s="35">
        <f t="shared" si="1236"/>
        <v>77.9</v>
      </c>
      <c r="AE620" s="19">
        <f t="shared" si="1237"/>
        <v>12</v>
      </c>
      <c r="AF620" s="37">
        <f t="shared" si="1268"/>
        <v>934</v>
      </c>
    </row>
    <row r="621" s="2" customFormat="1" ht="22" customHeight="1" spans="1:32">
      <c r="A621" s="18">
        <v>804</v>
      </c>
      <c r="B621" s="19" t="str">
        <f>VLOOKUP($K621,[1]房源明细!$B:$P,5,FALSE)</f>
        <v>胡自华</v>
      </c>
      <c r="C621" s="19" t="s">
        <v>1098</v>
      </c>
      <c r="D621" s="19">
        <f>VLOOKUP($K621,[1]房源明细!$B:$P,11,FALSE)</f>
        <v>2</v>
      </c>
      <c r="E621" s="19">
        <f>VLOOKUP($K621,[1]房源明细!$B:$P,12,FALSE)</f>
        <v>0</v>
      </c>
      <c r="F621" s="19">
        <f>VLOOKUP($K621,[1]房源明细!$B:$P,13,FALSE)</f>
        <v>0</v>
      </c>
      <c r="G621" s="19">
        <f>VLOOKUP($K621,[1]房源明细!$B:$P,14,FALSE)</f>
        <v>2</v>
      </c>
      <c r="H621" s="19">
        <f>VLOOKUP($K621,[1]房源明细!$B:$P,15,FALSE)</f>
        <v>0</v>
      </c>
      <c r="I621" s="28">
        <f>VLOOKUP($K621,[1]房源明细!$B:$P,3,FALSE)</f>
        <v>43344</v>
      </c>
      <c r="J621" s="19"/>
      <c r="K621" s="29" t="s">
        <v>1099</v>
      </c>
      <c r="L621" s="19">
        <f>VLOOKUP($K621,[1]房源明细!$B:$P,2,FALSE)</f>
        <v>57.36</v>
      </c>
      <c r="M621" s="19"/>
      <c r="N621" s="19">
        <f t="shared" ref="N621:Q621" si="1315">E621*16</f>
        <v>0</v>
      </c>
      <c r="O621" s="19">
        <f t="shared" si="1315"/>
        <v>0</v>
      </c>
      <c r="P621" s="19">
        <f t="shared" si="1315"/>
        <v>32</v>
      </c>
      <c r="Q621" s="19">
        <f t="shared" si="1315"/>
        <v>0</v>
      </c>
      <c r="R621" s="19">
        <f>[1]房源明细!J809</f>
        <v>4.57</v>
      </c>
      <c r="S621" s="19">
        <f t="shared" ref="S621:V621" si="1316">IF($L621&gt;N621,N621,$L621)</f>
        <v>0</v>
      </c>
      <c r="T621" s="19">
        <f t="shared" si="1316"/>
        <v>0</v>
      </c>
      <c r="U621" s="19">
        <f t="shared" si="1316"/>
        <v>32</v>
      </c>
      <c r="V621" s="19">
        <f t="shared" si="1316"/>
        <v>0</v>
      </c>
      <c r="W621" s="19">
        <f>VLOOKUP($K621,[1]房源明细!$B:$P,10,FALSE)</f>
        <v>216</v>
      </c>
      <c r="X621" s="19">
        <f>IF(DATEDIF(I621,$X$2,"m")&gt;12,12,DATEDIF(I621,$X$2,"m"))</f>
        <v>12</v>
      </c>
      <c r="Y621" s="19">
        <f t="shared" si="1231"/>
        <v>2592</v>
      </c>
      <c r="Z621" s="35">
        <f t="shared" si="1232"/>
        <v>0</v>
      </c>
      <c r="AA621" s="35">
        <f t="shared" si="1233"/>
        <v>0</v>
      </c>
      <c r="AB621" s="36">
        <f t="shared" si="1234"/>
        <v>43.872</v>
      </c>
      <c r="AC621" s="35">
        <f t="shared" si="1235"/>
        <v>0</v>
      </c>
      <c r="AD621" s="35">
        <f t="shared" si="1236"/>
        <v>43.87</v>
      </c>
      <c r="AE621" s="19">
        <f t="shared" si="1237"/>
        <v>12</v>
      </c>
      <c r="AF621" s="37">
        <f t="shared" si="1268"/>
        <v>526</v>
      </c>
    </row>
    <row r="622" s="2" customFormat="1" ht="25" customHeight="1" spans="1:32">
      <c r="A622" s="18">
        <v>805</v>
      </c>
      <c r="B622" s="19" t="str">
        <f>VLOOKUP($K622,[1]房源明细!$B:$P,5,FALSE)</f>
        <v>柯强</v>
      </c>
      <c r="C622" s="19" t="s">
        <v>1100</v>
      </c>
      <c r="D622" s="19">
        <f>VLOOKUP($K622,[1]房源明细!$B:$P,11,FALSE)</f>
        <v>2</v>
      </c>
      <c r="E622" s="19">
        <f>VLOOKUP($K622,[1]房源明细!$B:$P,12,FALSE)</f>
        <v>0</v>
      </c>
      <c r="F622" s="19">
        <f>VLOOKUP($K622,[1]房源明细!$B:$P,13,FALSE)</f>
        <v>0</v>
      </c>
      <c r="G622" s="19">
        <f>VLOOKUP($K622,[1]房源明细!$B:$P,14,FALSE)</f>
        <v>2</v>
      </c>
      <c r="H622" s="19">
        <f>VLOOKUP($K622,[1]房源明细!$B:$P,15,FALSE)</f>
        <v>0</v>
      </c>
      <c r="I622" s="28">
        <f>VLOOKUP($K622,[1]房源明细!$B:$P,3,FALSE)</f>
        <v>43369</v>
      </c>
      <c r="J622" s="19"/>
      <c r="K622" s="29" t="s">
        <v>1101</v>
      </c>
      <c r="L622" s="19">
        <f>VLOOKUP($K622,[1]房源明细!$B:$P,2,FALSE)</f>
        <v>56.04</v>
      </c>
      <c r="M622" s="19"/>
      <c r="N622" s="19">
        <f t="shared" ref="N622:Q622" si="1317">E622*16</f>
        <v>0</v>
      </c>
      <c r="O622" s="19">
        <f t="shared" si="1317"/>
        <v>0</v>
      </c>
      <c r="P622" s="19">
        <f t="shared" si="1317"/>
        <v>32</v>
      </c>
      <c r="Q622" s="19">
        <f t="shared" si="1317"/>
        <v>0</v>
      </c>
      <c r="R622" s="19">
        <f>[1]房源明细!J810</f>
        <v>4.57</v>
      </c>
      <c r="S622" s="19">
        <f t="shared" ref="S622:V622" si="1318">IF($L622&gt;N622,N622,$L622)</f>
        <v>0</v>
      </c>
      <c r="T622" s="19">
        <f t="shared" si="1318"/>
        <v>0</v>
      </c>
      <c r="U622" s="19">
        <f t="shared" si="1318"/>
        <v>32</v>
      </c>
      <c r="V622" s="19">
        <f t="shared" si="1318"/>
        <v>0</v>
      </c>
      <c r="W622" s="19">
        <f>VLOOKUP($K622,[1]房源明细!$B:$P,10,FALSE)</f>
        <v>213</v>
      </c>
      <c r="X622" s="19">
        <f>IF(DATEDIF(I622,$X$2,"m")&gt;12,12,DATEDIF(I622,$X$2,"m"))</f>
        <v>12</v>
      </c>
      <c r="Y622" s="19">
        <f t="shared" si="1231"/>
        <v>2556</v>
      </c>
      <c r="Z622" s="35">
        <f t="shared" si="1232"/>
        <v>0</v>
      </c>
      <c r="AA622" s="35">
        <f t="shared" si="1233"/>
        <v>0</v>
      </c>
      <c r="AB622" s="36">
        <f t="shared" si="1234"/>
        <v>43.872</v>
      </c>
      <c r="AC622" s="35">
        <f t="shared" si="1235"/>
        <v>0</v>
      </c>
      <c r="AD622" s="35">
        <f t="shared" si="1236"/>
        <v>43.87</v>
      </c>
      <c r="AE622" s="19">
        <f t="shared" si="1237"/>
        <v>12</v>
      </c>
      <c r="AF622" s="37">
        <f t="shared" si="1268"/>
        <v>526</v>
      </c>
    </row>
    <row r="623" s="2" customFormat="1" ht="14.25" spans="1:32">
      <c r="A623" s="18">
        <v>806</v>
      </c>
      <c r="B623" s="19" t="str">
        <f>VLOOKUP($K623,[1]房源明细!$B:$P,5,FALSE)</f>
        <v>罗欣荣</v>
      </c>
      <c r="C623" s="19" t="s">
        <v>1102</v>
      </c>
      <c r="D623" s="19">
        <f>VLOOKUP($K623,[1]房源明细!$B:$P,11,FALSE)</f>
        <v>2</v>
      </c>
      <c r="E623" s="19">
        <f>VLOOKUP($K623,[1]房源明细!$B:$P,12,FALSE)</f>
        <v>1</v>
      </c>
      <c r="F623" s="19">
        <f>VLOOKUP($K623,[1]房源明细!$B:$P,13,FALSE)</f>
        <v>0</v>
      </c>
      <c r="G623" s="19">
        <f>VLOOKUP($K623,[1]房源明细!$B:$P,14,FALSE)</f>
        <v>0</v>
      </c>
      <c r="H623" s="19">
        <f>VLOOKUP($K623,[1]房源明细!$B:$P,15,FALSE)</f>
        <v>0</v>
      </c>
      <c r="I623" s="28">
        <f>VLOOKUP($K623,[1]房源明细!$B:$P,3,FALSE)</f>
        <v>43354</v>
      </c>
      <c r="J623" s="19"/>
      <c r="K623" s="29" t="s">
        <v>1103</v>
      </c>
      <c r="L623" s="19">
        <f>VLOOKUP($K623,[1]房源明细!$B:$P,2,FALSE)</f>
        <v>56.05</v>
      </c>
      <c r="M623" s="19"/>
      <c r="N623" s="19">
        <f t="shared" ref="N623:Q623" si="1319">E623*16</f>
        <v>16</v>
      </c>
      <c r="O623" s="19">
        <f t="shared" si="1319"/>
        <v>0</v>
      </c>
      <c r="P623" s="19">
        <f t="shared" si="1319"/>
        <v>0</v>
      </c>
      <c r="Q623" s="19">
        <f t="shared" si="1319"/>
        <v>0</v>
      </c>
      <c r="R623" s="19">
        <f>[1]房源明细!J811</f>
        <v>4.57</v>
      </c>
      <c r="S623" s="19">
        <f t="shared" ref="S623:V623" si="1320">IF($L623&gt;N623,N623,$L623)</f>
        <v>16</v>
      </c>
      <c r="T623" s="19">
        <f t="shared" si="1320"/>
        <v>0</v>
      </c>
      <c r="U623" s="19">
        <f t="shared" si="1320"/>
        <v>0</v>
      </c>
      <c r="V623" s="19">
        <f t="shared" si="1320"/>
        <v>0</v>
      </c>
      <c r="W623" s="19">
        <f>VLOOKUP($K623,[1]房源明细!$B:$P,10,FALSE)</f>
        <v>213</v>
      </c>
      <c r="X623" s="19">
        <f>IF(DATEDIF(I623,$X$2,"m")&gt;12,12,DATEDIF(I623,$X$2,"m"))</f>
        <v>12</v>
      </c>
      <c r="Y623" s="19">
        <f t="shared" si="1231"/>
        <v>2556</v>
      </c>
      <c r="Z623" s="35">
        <f t="shared" si="1232"/>
        <v>65.808</v>
      </c>
      <c r="AA623" s="35">
        <f t="shared" si="1233"/>
        <v>0</v>
      </c>
      <c r="AB623" s="36">
        <f t="shared" si="1234"/>
        <v>0</v>
      </c>
      <c r="AC623" s="35">
        <f t="shared" si="1235"/>
        <v>0</v>
      </c>
      <c r="AD623" s="35">
        <f t="shared" si="1236"/>
        <v>65.8</v>
      </c>
      <c r="AE623" s="19">
        <f t="shared" si="1237"/>
        <v>12</v>
      </c>
      <c r="AF623" s="37">
        <f t="shared" si="1268"/>
        <v>789</v>
      </c>
    </row>
    <row r="624" s="2" customFormat="1" ht="26" customHeight="1" spans="1:32">
      <c r="A624" s="18">
        <v>807</v>
      </c>
      <c r="B624" s="19" t="str">
        <f>VLOOKUP($K624,[1]房源明细!$B:$P,5,FALSE)</f>
        <v>卢雅玲</v>
      </c>
      <c r="C624" s="19" t="s">
        <v>1104</v>
      </c>
      <c r="D624" s="19">
        <f>VLOOKUP($K624,[1]房源明细!$B:$P,11,FALSE)</f>
        <v>1</v>
      </c>
      <c r="E624" s="19">
        <f>VLOOKUP($K624,[1]房源明细!$B:$P,12,FALSE)</f>
        <v>0</v>
      </c>
      <c r="F624" s="19">
        <f>VLOOKUP($K624,[1]房源明细!$B:$P,13,FALSE)</f>
        <v>0</v>
      </c>
      <c r="G624" s="19">
        <f>VLOOKUP($K624,[1]房源明细!$B:$P,14,FALSE)</f>
        <v>1</v>
      </c>
      <c r="H624" s="19">
        <f>VLOOKUP($K624,[1]房源明细!$B:$P,15,FALSE)</f>
        <v>0</v>
      </c>
      <c r="I624" s="28">
        <f>VLOOKUP($K624,[1]房源明细!$B:$P,3,FALSE)</f>
        <v>43425</v>
      </c>
      <c r="J624" s="19"/>
      <c r="K624" s="29" t="s">
        <v>1105</v>
      </c>
      <c r="L624" s="19">
        <f>VLOOKUP($K624,[1]房源明细!$B:$P,2,FALSE)</f>
        <v>56.82</v>
      </c>
      <c r="M624" s="19"/>
      <c r="N624" s="19">
        <f t="shared" ref="N624:Q624" si="1321">E624*16</f>
        <v>0</v>
      </c>
      <c r="O624" s="19">
        <f t="shared" si="1321"/>
        <v>0</v>
      </c>
      <c r="P624" s="19">
        <f t="shared" si="1321"/>
        <v>16</v>
      </c>
      <c r="Q624" s="19">
        <f t="shared" si="1321"/>
        <v>0</v>
      </c>
      <c r="R624" s="19">
        <f>[1]房源明细!J812</f>
        <v>4.57</v>
      </c>
      <c r="S624" s="19">
        <f t="shared" ref="S624:V624" si="1322">IF($L624&gt;N624,N624,$L624)</f>
        <v>0</v>
      </c>
      <c r="T624" s="19">
        <f t="shared" si="1322"/>
        <v>0</v>
      </c>
      <c r="U624" s="19">
        <f t="shared" si="1322"/>
        <v>16</v>
      </c>
      <c r="V624" s="19">
        <f t="shared" si="1322"/>
        <v>0</v>
      </c>
      <c r="W624" s="19">
        <f>VLOOKUP($K624,[1]房源明细!$B:$P,10,FALSE)</f>
        <v>216</v>
      </c>
      <c r="X624" s="19">
        <f>IF(DATEDIF(I624,$X$2,"m")&gt;12,12,DATEDIF(I624,$X$2,"m"))</f>
        <v>12</v>
      </c>
      <c r="Y624" s="19">
        <f t="shared" si="1231"/>
        <v>2592</v>
      </c>
      <c r="Z624" s="35">
        <f t="shared" si="1232"/>
        <v>0</v>
      </c>
      <c r="AA624" s="35">
        <f t="shared" si="1233"/>
        <v>0</v>
      </c>
      <c r="AB624" s="36">
        <f t="shared" si="1234"/>
        <v>21.936</v>
      </c>
      <c r="AC624" s="35">
        <f t="shared" si="1235"/>
        <v>0</v>
      </c>
      <c r="AD624" s="35">
        <f t="shared" si="1236"/>
        <v>21.93</v>
      </c>
      <c r="AE624" s="19">
        <f t="shared" si="1237"/>
        <v>12</v>
      </c>
      <c r="AF624" s="37">
        <f t="shared" si="1268"/>
        <v>263</v>
      </c>
    </row>
    <row r="625" s="2" customFormat="1" ht="14.25" spans="1:32">
      <c r="A625" s="18">
        <v>808</v>
      </c>
      <c r="B625" s="19" t="str">
        <f>VLOOKUP($K625,[1]房源明细!$B:$P,5,FALSE)</f>
        <v>李必</v>
      </c>
      <c r="C625" s="19" t="s">
        <v>612</v>
      </c>
      <c r="D625" s="19">
        <f>VLOOKUP($K625,[1]房源明细!$B:$P,11,FALSE)</f>
        <v>2</v>
      </c>
      <c r="E625" s="19">
        <f>VLOOKUP($K625,[1]房源明细!$B:$P,12,FALSE)</f>
        <v>0</v>
      </c>
      <c r="F625" s="19">
        <f>VLOOKUP($K625,[1]房源明细!$B:$P,13,FALSE)</f>
        <v>0</v>
      </c>
      <c r="G625" s="19">
        <f>VLOOKUP($K625,[1]房源明细!$B:$P,14,FALSE)</f>
        <v>2</v>
      </c>
      <c r="H625" s="19">
        <f>VLOOKUP($K625,[1]房源明细!$B:$P,15,FALSE)</f>
        <v>0</v>
      </c>
      <c r="I625" s="28">
        <f>VLOOKUP($K625,[1]房源明细!$B:$P,3,FALSE)</f>
        <v>43369</v>
      </c>
      <c r="J625" s="19"/>
      <c r="K625" s="29" t="s">
        <v>1106</v>
      </c>
      <c r="L625" s="19">
        <f>VLOOKUP($K625,[1]房源明细!$B:$P,2,FALSE)</f>
        <v>57.36</v>
      </c>
      <c r="M625" s="19"/>
      <c r="N625" s="19">
        <f t="shared" ref="N625:Q625" si="1323">E625*16</f>
        <v>0</v>
      </c>
      <c r="O625" s="19">
        <f t="shared" si="1323"/>
        <v>0</v>
      </c>
      <c r="P625" s="19">
        <f t="shared" si="1323"/>
        <v>32</v>
      </c>
      <c r="Q625" s="19">
        <f t="shared" si="1323"/>
        <v>0</v>
      </c>
      <c r="R625" s="19">
        <f>[1]房源明细!J813</f>
        <v>4.57</v>
      </c>
      <c r="S625" s="19">
        <f t="shared" ref="S625:V625" si="1324">IF($L625&gt;N625,N625,$L625)</f>
        <v>0</v>
      </c>
      <c r="T625" s="19">
        <f t="shared" si="1324"/>
        <v>0</v>
      </c>
      <c r="U625" s="19">
        <f t="shared" si="1324"/>
        <v>32</v>
      </c>
      <c r="V625" s="19">
        <f t="shared" si="1324"/>
        <v>0</v>
      </c>
      <c r="W625" s="19">
        <f>VLOOKUP($K625,[1]房源明细!$B:$P,10,FALSE)</f>
        <v>218</v>
      </c>
      <c r="X625" s="19">
        <f>IF(DATEDIF(I625,$X$2,"m")&gt;12,12,DATEDIF(I625,$X$2,"m"))</f>
        <v>12</v>
      </c>
      <c r="Y625" s="19">
        <f t="shared" si="1231"/>
        <v>2616</v>
      </c>
      <c r="Z625" s="35">
        <f t="shared" si="1232"/>
        <v>0</v>
      </c>
      <c r="AA625" s="35">
        <f t="shared" si="1233"/>
        <v>0</v>
      </c>
      <c r="AB625" s="36">
        <f t="shared" si="1234"/>
        <v>43.872</v>
      </c>
      <c r="AC625" s="35">
        <f t="shared" si="1235"/>
        <v>0</v>
      </c>
      <c r="AD625" s="35">
        <f t="shared" si="1236"/>
        <v>43.87</v>
      </c>
      <c r="AE625" s="19">
        <f t="shared" si="1237"/>
        <v>12</v>
      </c>
      <c r="AF625" s="37">
        <f t="shared" si="1268"/>
        <v>526</v>
      </c>
    </row>
    <row r="626" s="2" customFormat="1" ht="14.25" spans="1:32">
      <c r="A626" s="18">
        <v>809</v>
      </c>
      <c r="B626" s="19" t="str">
        <f>VLOOKUP($K626,[1]房源明细!$B:$P,5,FALSE)</f>
        <v>陈进寿</v>
      </c>
      <c r="C626" s="19" t="s">
        <v>222</v>
      </c>
      <c r="D626" s="19">
        <f>VLOOKUP($K626,[1]房源明细!$B:$P,11,FALSE)</f>
        <v>3</v>
      </c>
      <c r="E626" s="19">
        <f>VLOOKUP($K626,[1]房源明细!$B:$P,12,FALSE)</f>
        <v>0</v>
      </c>
      <c r="F626" s="19">
        <f>VLOOKUP($K626,[1]房源明细!$B:$P,13,FALSE)</f>
        <v>0</v>
      </c>
      <c r="G626" s="19">
        <f>VLOOKUP($K626,[1]房源明细!$B:$P,14,FALSE)</f>
        <v>3</v>
      </c>
      <c r="H626" s="19">
        <f>VLOOKUP($K626,[1]房源明细!$B:$P,15,FALSE)</f>
        <v>0</v>
      </c>
      <c r="I626" s="28">
        <f>VLOOKUP($K626,[1]房源明细!$B:$P,3,FALSE)</f>
        <v>43361</v>
      </c>
      <c r="J626" s="19"/>
      <c r="K626" s="29" t="s">
        <v>1107</v>
      </c>
      <c r="L626" s="19">
        <f>VLOOKUP($K626,[1]房源明细!$B:$P,2,FALSE)</f>
        <v>56.04</v>
      </c>
      <c r="M626" s="19"/>
      <c r="N626" s="19">
        <f t="shared" ref="N626:Q626" si="1325">E626*16</f>
        <v>0</v>
      </c>
      <c r="O626" s="19">
        <f t="shared" si="1325"/>
        <v>0</v>
      </c>
      <c r="P626" s="19">
        <f t="shared" si="1325"/>
        <v>48</v>
      </c>
      <c r="Q626" s="19">
        <f t="shared" si="1325"/>
        <v>0</v>
      </c>
      <c r="R626" s="19">
        <f>[1]房源明细!J814</f>
        <v>4.57</v>
      </c>
      <c r="S626" s="19">
        <f t="shared" ref="S626:V626" si="1326">IF($L626&gt;N626,N626,$L626)</f>
        <v>0</v>
      </c>
      <c r="T626" s="19">
        <f t="shared" si="1326"/>
        <v>0</v>
      </c>
      <c r="U626" s="19">
        <f t="shared" si="1326"/>
        <v>48</v>
      </c>
      <c r="V626" s="19">
        <f t="shared" si="1326"/>
        <v>0</v>
      </c>
      <c r="W626" s="19">
        <f>VLOOKUP($K626,[1]房源明细!$B:$P,10,FALSE)</f>
        <v>215</v>
      </c>
      <c r="X626" s="19">
        <f>IF(DATEDIF(I626,$X$2,"m")&gt;12,12,DATEDIF(I626,$X$2,"m"))</f>
        <v>12</v>
      </c>
      <c r="Y626" s="19">
        <f t="shared" si="1231"/>
        <v>2580</v>
      </c>
      <c r="Z626" s="35">
        <f t="shared" si="1232"/>
        <v>0</v>
      </c>
      <c r="AA626" s="35">
        <f t="shared" si="1233"/>
        <v>0</v>
      </c>
      <c r="AB626" s="36">
        <f t="shared" si="1234"/>
        <v>65.808</v>
      </c>
      <c r="AC626" s="35">
        <f t="shared" si="1235"/>
        <v>0</v>
      </c>
      <c r="AD626" s="35">
        <f t="shared" si="1236"/>
        <v>65.8</v>
      </c>
      <c r="AE626" s="19">
        <f t="shared" si="1237"/>
        <v>12</v>
      </c>
      <c r="AF626" s="37">
        <f t="shared" si="1268"/>
        <v>789</v>
      </c>
    </row>
    <row r="627" s="2" customFormat="1" ht="14.25" spans="1:32">
      <c r="A627" s="18">
        <v>810</v>
      </c>
      <c r="B627" s="19" t="str">
        <f>VLOOKUP($K627,[1]房源明细!$B:$P,5,FALSE)</f>
        <v>邵来生</v>
      </c>
      <c r="C627" s="19" t="s">
        <v>275</v>
      </c>
      <c r="D627" s="19">
        <f>VLOOKUP($K627,[1]房源明细!$B:$P,11,FALSE)</f>
        <v>3</v>
      </c>
      <c r="E627" s="19">
        <f>VLOOKUP($K627,[1]房源明细!$B:$P,12,FALSE)</f>
        <v>0</v>
      </c>
      <c r="F627" s="19">
        <f>VLOOKUP($K627,[1]房源明细!$B:$P,13,FALSE)</f>
        <v>0</v>
      </c>
      <c r="G627" s="19">
        <f>VLOOKUP($K627,[1]房源明细!$B:$P,14,FALSE)</f>
        <v>3</v>
      </c>
      <c r="H627" s="19">
        <f>VLOOKUP($K627,[1]房源明细!$B:$P,15,FALSE)</f>
        <v>0</v>
      </c>
      <c r="I627" s="28">
        <f>VLOOKUP($K627,[1]房源明细!$B:$P,3,FALSE)</f>
        <v>43368</v>
      </c>
      <c r="J627" s="19"/>
      <c r="K627" s="29" t="s">
        <v>1108</v>
      </c>
      <c r="L627" s="19">
        <f>VLOOKUP($K627,[1]房源明细!$B:$P,2,FALSE)</f>
        <v>56.05</v>
      </c>
      <c r="M627" s="19"/>
      <c r="N627" s="19">
        <f t="shared" ref="N627:Q627" si="1327">E627*16</f>
        <v>0</v>
      </c>
      <c r="O627" s="19">
        <f t="shared" si="1327"/>
        <v>0</v>
      </c>
      <c r="P627" s="19">
        <f t="shared" si="1327"/>
        <v>48</v>
      </c>
      <c r="Q627" s="19">
        <f t="shared" si="1327"/>
        <v>0</v>
      </c>
      <c r="R627" s="19">
        <f>[1]房源明细!J815</f>
        <v>4.57</v>
      </c>
      <c r="S627" s="19">
        <f t="shared" ref="S627:V627" si="1328">IF($L627&gt;N627,N627,$L627)</f>
        <v>0</v>
      </c>
      <c r="T627" s="19">
        <f t="shared" si="1328"/>
        <v>0</v>
      </c>
      <c r="U627" s="19">
        <f t="shared" si="1328"/>
        <v>48</v>
      </c>
      <c r="V627" s="19">
        <f t="shared" si="1328"/>
        <v>0</v>
      </c>
      <c r="W627" s="19">
        <f>VLOOKUP($K627,[1]房源明细!$B:$P,10,FALSE)</f>
        <v>215</v>
      </c>
      <c r="X627" s="19">
        <f>IF(DATEDIF(I627,$X$2,"m")&gt;12,12,DATEDIF(I627,$X$2,"m"))</f>
        <v>12</v>
      </c>
      <c r="Y627" s="19">
        <f t="shared" si="1231"/>
        <v>2580</v>
      </c>
      <c r="Z627" s="35">
        <f t="shared" si="1232"/>
        <v>0</v>
      </c>
      <c r="AA627" s="35">
        <f t="shared" si="1233"/>
        <v>0</v>
      </c>
      <c r="AB627" s="36">
        <f t="shared" si="1234"/>
        <v>65.808</v>
      </c>
      <c r="AC627" s="35">
        <f t="shared" si="1235"/>
        <v>0</v>
      </c>
      <c r="AD627" s="35">
        <f t="shared" si="1236"/>
        <v>65.8</v>
      </c>
      <c r="AE627" s="19">
        <f t="shared" si="1237"/>
        <v>12</v>
      </c>
      <c r="AF627" s="37">
        <f t="shared" si="1268"/>
        <v>789</v>
      </c>
    </row>
    <row r="628" s="2" customFormat="1" ht="14.25" spans="1:32">
      <c r="A628" s="18">
        <v>811</v>
      </c>
      <c r="B628" s="19" t="str">
        <f>VLOOKUP($K628,[1]房源明细!$B:$P,5,FALSE)</f>
        <v>熊连枝</v>
      </c>
      <c r="C628" s="19" t="s">
        <v>1109</v>
      </c>
      <c r="D628" s="19">
        <f>VLOOKUP($K628,[1]房源明细!$B:$P,11,FALSE)</f>
        <v>3</v>
      </c>
      <c r="E628" s="19">
        <f>VLOOKUP($K628,[1]房源明细!$B:$P,12,FALSE)</f>
        <v>3</v>
      </c>
      <c r="F628" s="19">
        <f>VLOOKUP($K628,[1]房源明细!$B:$P,13,FALSE)</f>
        <v>0</v>
      </c>
      <c r="G628" s="19">
        <f>VLOOKUP($K628,[1]房源明细!$B:$P,14,FALSE)</f>
        <v>0</v>
      </c>
      <c r="H628" s="19">
        <f>VLOOKUP($K628,[1]房源明细!$B:$P,15,FALSE)</f>
        <v>0</v>
      </c>
      <c r="I628" s="28">
        <f>VLOOKUP($K628,[1]房源明细!$B:$P,3,FALSE)</f>
        <v>42982</v>
      </c>
      <c r="J628" s="19"/>
      <c r="K628" s="29" t="s">
        <v>1110</v>
      </c>
      <c r="L628" s="19">
        <f>VLOOKUP($K628,[1]房源明细!$B:$P,2,FALSE)</f>
        <v>56.82</v>
      </c>
      <c r="M628" s="19"/>
      <c r="N628" s="19">
        <f t="shared" ref="N628:Q628" si="1329">E628*16</f>
        <v>48</v>
      </c>
      <c r="O628" s="19">
        <f t="shared" si="1329"/>
        <v>0</v>
      </c>
      <c r="P628" s="19">
        <f t="shared" si="1329"/>
        <v>0</v>
      </c>
      <c r="Q628" s="19">
        <f t="shared" si="1329"/>
        <v>0</v>
      </c>
      <c r="R628" s="19">
        <f>[1]房源明细!J816</f>
        <v>4.57</v>
      </c>
      <c r="S628" s="19">
        <f t="shared" ref="S628:V628" si="1330">IF($L628&gt;N628,N628,$L628)</f>
        <v>48</v>
      </c>
      <c r="T628" s="19">
        <f t="shared" si="1330"/>
        <v>0</v>
      </c>
      <c r="U628" s="19">
        <f t="shared" si="1330"/>
        <v>0</v>
      </c>
      <c r="V628" s="19">
        <f t="shared" si="1330"/>
        <v>0</v>
      </c>
      <c r="W628" s="19">
        <f>VLOOKUP($K628,[1]房源明细!$B:$P,10,FALSE)</f>
        <v>218</v>
      </c>
      <c r="X628" s="19">
        <f>IF(DATEDIF(I628,$X$2,"m")&gt;12,12,DATEDIF(I628,$X$2,"m"))</f>
        <v>12</v>
      </c>
      <c r="Y628" s="19">
        <f t="shared" si="1231"/>
        <v>2616</v>
      </c>
      <c r="Z628" s="35">
        <f t="shared" si="1232"/>
        <v>197.424</v>
      </c>
      <c r="AA628" s="35">
        <f t="shared" si="1233"/>
        <v>0</v>
      </c>
      <c r="AB628" s="36">
        <f t="shared" si="1234"/>
        <v>0</v>
      </c>
      <c r="AC628" s="35">
        <f t="shared" si="1235"/>
        <v>0</v>
      </c>
      <c r="AD628" s="35">
        <f t="shared" si="1236"/>
        <v>197.42</v>
      </c>
      <c r="AE628" s="19">
        <f t="shared" si="1237"/>
        <v>12</v>
      </c>
      <c r="AF628" s="37">
        <f t="shared" si="1268"/>
        <v>2369</v>
      </c>
    </row>
    <row r="629" s="2" customFormat="1" ht="37" customHeight="1" spans="1:32">
      <c r="A629" s="18">
        <v>812</v>
      </c>
      <c r="B629" s="19" t="str">
        <f>VLOOKUP($K629,[1]房源明细!$B:$P,5,FALSE)</f>
        <v>张文（去世）</v>
      </c>
      <c r="C629" s="19" t="s">
        <v>1111</v>
      </c>
      <c r="D629" s="19">
        <f>VLOOKUP($K629,[1]房源明细!$B:$P,11,FALSE)</f>
        <v>1</v>
      </c>
      <c r="E629" s="19">
        <f>VLOOKUP($K629,[1]房源明细!$B:$P,12,FALSE)</f>
        <v>0</v>
      </c>
      <c r="F629" s="19">
        <f>VLOOKUP($K629,[1]房源明细!$B:$P,13,FALSE)</f>
        <v>0</v>
      </c>
      <c r="G629" s="19">
        <f>VLOOKUP($K629,[1]房源明细!$B:$P,14,FALSE)</f>
        <v>1</v>
      </c>
      <c r="H629" s="19">
        <f>VLOOKUP($K629,[1]房源明细!$B:$P,15,FALSE)</f>
        <v>0</v>
      </c>
      <c r="I629" s="28">
        <f>VLOOKUP($K629,[1]房源明细!$B:$P,3,FALSE)</f>
        <v>43109</v>
      </c>
      <c r="J629" s="19"/>
      <c r="K629" s="29" t="s">
        <v>1112</v>
      </c>
      <c r="L629" s="19">
        <f>VLOOKUP($K629,[1]房源明细!$B:$P,2,FALSE)</f>
        <v>57.36</v>
      </c>
      <c r="M629" s="19"/>
      <c r="N629" s="19">
        <f t="shared" ref="N629:Q629" si="1331">E629*16</f>
        <v>0</v>
      </c>
      <c r="O629" s="19">
        <f t="shared" si="1331"/>
        <v>0</v>
      </c>
      <c r="P629" s="19">
        <f t="shared" si="1331"/>
        <v>16</v>
      </c>
      <c r="Q629" s="19">
        <f t="shared" si="1331"/>
        <v>0</v>
      </c>
      <c r="R629" s="19">
        <f>[1]房源明细!J817</f>
        <v>4.57</v>
      </c>
      <c r="S629" s="19">
        <f t="shared" ref="S629:V629" si="1332">IF($L629&gt;N629,N629,$L629)</f>
        <v>0</v>
      </c>
      <c r="T629" s="19">
        <f t="shared" si="1332"/>
        <v>0</v>
      </c>
      <c r="U629" s="19">
        <f t="shared" si="1332"/>
        <v>16</v>
      </c>
      <c r="V629" s="19">
        <f t="shared" si="1332"/>
        <v>0</v>
      </c>
      <c r="W629" s="19">
        <f>VLOOKUP($K629,[1]房源明细!$B:$P,10,FALSE)</f>
        <v>220</v>
      </c>
      <c r="X629" s="19">
        <f>IF(DATEDIF(I629,$X$2,"m")&gt;12,12,DATEDIF(I629,$X$2,"m"))</f>
        <v>12</v>
      </c>
      <c r="Y629" s="19">
        <f t="shared" si="1231"/>
        <v>2640</v>
      </c>
      <c r="Z629" s="35">
        <f t="shared" si="1232"/>
        <v>0</v>
      </c>
      <c r="AA629" s="35">
        <f t="shared" si="1233"/>
        <v>0</v>
      </c>
      <c r="AB629" s="36">
        <f t="shared" si="1234"/>
        <v>21.936</v>
      </c>
      <c r="AC629" s="35">
        <f t="shared" si="1235"/>
        <v>0</v>
      </c>
      <c r="AD629" s="35">
        <f t="shared" si="1236"/>
        <v>21.93</v>
      </c>
      <c r="AE629" s="19">
        <f t="shared" si="1237"/>
        <v>12</v>
      </c>
      <c r="AF629" s="37">
        <f t="shared" si="1268"/>
        <v>263</v>
      </c>
    </row>
    <row r="630" s="2" customFormat="1" ht="14.25" spans="1:32">
      <c r="A630" s="18">
        <v>813</v>
      </c>
      <c r="B630" s="19" t="str">
        <f>VLOOKUP($K630,[1]房源明细!$B:$P,5,FALSE)</f>
        <v>范超林</v>
      </c>
      <c r="C630" s="19" t="s">
        <v>1113</v>
      </c>
      <c r="D630" s="19">
        <f>VLOOKUP($K630,[1]房源明细!$B:$P,11,FALSE)</f>
        <v>2</v>
      </c>
      <c r="E630" s="19">
        <f>VLOOKUP($K630,[1]房源明细!$B:$P,12,FALSE)</f>
        <v>0</v>
      </c>
      <c r="F630" s="19">
        <f>VLOOKUP($K630,[1]房源明细!$B:$P,13,FALSE)</f>
        <v>0</v>
      </c>
      <c r="G630" s="19">
        <f>VLOOKUP($K630,[1]房源明细!$B:$P,14,FALSE)</f>
        <v>2</v>
      </c>
      <c r="H630" s="19">
        <f>VLOOKUP($K630,[1]房源明细!$B:$P,15,FALSE)</f>
        <v>0</v>
      </c>
      <c r="I630" s="28">
        <f>VLOOKUP($K630,[1]房源明细!$B:$P,3,FALSE)</f>
        <v>43370</v>
      </c>
      <c r="J630" s="19"/>
      <c r="K630" s="29" t="s">
        <v>1114</v>
      </c>
      <c r="L630" s="19">
        <f>VLOOKUP($K630,[1]房源明细!$B:$P,2,FALSE)</f>
        <v>56.04</v>
      </c>
      <c r="M630" s="19"/>
      <c r="N630" s="19">
        <f t="shared" ref="N630:Q630" si="1333">E630*16</f>
        <v>0</v>
      </c>
      <c r="O630" s="19">
        <f t="shared" si="1333"/>
        <v>0</v>
      </c>
      <c r="P630" s="19">
        <f t="shared" si="1333"/>
        <v>32</v>
      </c>
      <c r="Q630" s="19">
        <f t="shared" si="1333"/>
        <v>0</v>
      </c>
      <c r="R630" s="19">
        <f>[1]房源明细!J818</f>
        <v>4.57</v>
      </c>
      <c r="S630" s="19">
        <f t="shared" ref="S630:V630" si="1334">IF($L630&gt;N630,N630,$L630)</f>
        <v>0</v>
      </c>
      <c r="T630" s="19">
        <f t="shared" si="1334"/>
        <v>0</v>
      </c>
      <c r="U630" s="19">
        <f t="shared" si="1334"/>
        <v>32</v>
      </c>
      <c r="V630" s="19">
        <f t="shared" si="1334"/>
        <v>0</v>
      </c>
      <c r="W630" s="19">
        <f>VLOOKUP($K630,[1]房源明细!$B:$P,10,FALSE)</f>
        <v>219</v>
      </c>
      <c r="X630" s="19">
        <f>IF(DATEDIF(I630,$X$2,"m")&gt;12,12,DATEDIF(I630,$X$2,"m"))</f>
        <v>12</v>
      </c>
      <c r="Y630" s="19">
        <f t="shared" si="1231"/>
        <v>2628</v>
      </c>
      <c r="Z630" s="35">
        <f t="shared" si="1232"/>
        <v>0</v>
      </c>
      <c r="AA630" s="35">
        <f t="shared" si="1233"/>
        <v>0</v>
      </c>
      <c r="AB630" s="36">
        <f t="shared" si="1234"/>
        <v>43.872</v>
      </c>
      <c r="AC630" s="35">
        <f t="shared" si="1235"/>
        <v>0</v>
      </c>
      <c r="AD630" s="35">
        <f t="shared" si="1236"/>
        <v>43.87</v>
      </c>
      <c r="AE630" s="19">
        <f t="shared" si="1237"/>
        <v>12</v>
      </c>
      <c r="AF630" s="37">
        <f t="shared" si="1268"/>
        <v>526</v>
      </c>
    </row>
    <row r="631" s="2" customFormat="1" ht="14.25" spans="1:32">
      <c r="A631" s="18">
        <v>814</v>
      </c>
      <c r="B631" s="19" t="str">
        <f>VLOOKUP($K631,[1]房源明细!$B:$P,5,FALSE)</f>
        <v>朱心忠</v>
      </c>
      <c r="C631" s="19" t="s">
        <v>1115</v>
      </c>
      <c r="D631" s="19">
        <f>VLOOKUP($K631,[1]房源明细!$B:$P,11,FALSE)</f>
        <v>2</v>
      </c>
      <c r="E631" s="19">
        <f>VLOOKUP($K631,[1]房源明细!$B:$P,12,FALSE)</f>
        <v>0</v>
      </c>
      <c r="F631" s="19">
        <f>VLOOKUP($K631,[1]房源明细!$B:$P,13,FALSE)</f>
        <v>0</v>
      </c>
      <c r="G631" s="19">
        <f>VLOOKUP($K631,[1]房源明细!$B:$P,14,FALSE)</f>
        <v>2</v>
      </c>
      <c r="H631" s="19">
        <f>VLOOKUP($K631,[1]房源明细!$B:$P,15,FALSE)</f>
        <v>0</v>
      </c>
      <c r="I631" s="28">
        <f>VLOOKUP($K631,[1]房源明细!$B:$P,3,FALSE)</f>
        <v>43373</v>
      </c>
      <c r="J631" s="19"/>
      <c r="K631" s="29" t="s">
        <v>1116</v>
      </c>
      <c r="L631" s="19">
        <f>VLOOKUP($K631,[1]房源明细!$B:$P,2,FALSE)</f>
        <v>56.05</v>
      </c>
      <c r="M631" s="19"/>
      <c r="N631" s="19">
        <f t="shared" ref="N631:Q631" si="1335">E631*16</f>
        <v>0</v>
      </c>
      <c r="O631" s="19">
        <f t="shared" si="1335"/>
        <v>0</v>
      </c>
      <c r="P631" s="19">
        <f t="shared" si="1335"/>
        <v>32</v>
      </c>
      <c r="Q631" s="19">
        <f t="shared" si="1335"/>
        <v>0</v>
      </c>
      <c r="R631" s="19">
        <f>[1]房源明细!J819</f>
        <v>4.57</v>
      </c>
      <c r="S631" s="19">
        <f t="shared" ref="S631:V631" si="1336">IF($L631&gt;N631,N631,$L631)</f>
        <v>0</v>
      </c>
      <c r="T631" s="19">
        <f t="shared" si="1336"/>
        <v>0</v>
      </c>
      <c r="U631" s="19">
        <f t="shared" si="1336"/>
        <v>32</v>
      </c>
      <c r="V631" s="19">
        <f t="shared" si="1336"/>
        <v>0</v>
      </c>
      <c r="W631" s="19">
        <f>VLOOKUP($K631,[1]房源明细!$B:$P,10,FALSE)</f>
        <v>219</v>
      </c>
      <c r="X631" s="19">
        <f>IF(DATEDIF(I631,$X$2,"m")&gt;12,12,DATEDIF(I631,$X$2,"m"))</f>
        <v>12</v>
      </c>
      <c r="Y631" s="19">
        <f t="shared" si="1231"/>
        <v>2628</v>
      </c>
      <c r="Z631" s="35">
        <f t="shared" si="1232"/>
        <v>0</v>
      </c>
      <c r="AA631" s="35">
        <f t="shared" si="1233"/>
        <v>0</v>
      </c>
      <c r="AB631" s="36">
        <f t="shared" si="1234"/>
        <v>43.872</v>
      </c>
      <c r="AC631" s="35">
        <f t="shared" si="1235"/>
        <v>0</v>
      </c>
      <c r="AD631" s="35">
        <f t="shared" si="1236"/>
        <v>43.87</v>
      </c>
      <c r="AE631" s="19">
        <f t="shared" si="1237"/>
        <v>12</v>
      </c>
      <c r="AF631" s="37">
        <f t="shared" si="1268"/>
        <v>526</v>
      </c>
    </row>
    <row r="632" s="2" customFormat="1" ht="14.25" spans="1:32">
      <c r="A632" s="18">
        <v>815</v>
      </c>
      <c r="B632" s="19" t="str">
        <f>VLOOKUP($K632,[1]房源明细!$B:$P,5,FALSE)</f>
        <v>黄朝阳</v>
      </c>
      <c r="C632" s="19" t="s">
        <v>1117</v>
      </c>
      <c r="D632" s="19">
        <f>VLOOKUP($K632,[1]房源明细!$B:$P,11,FALSE)</f>
        <v>2</v>
      </c>
      <c r="E632" s="19">
        <f>VLOOKUP($K632,[1]房源明细!$B:$P,12,FALSE)</f>
        <v>0</v>
      </c>
      <c r="F632" s="19">
        <f>VLOOKUP($K632,[1]房源明细!$B:$P,13,FALSE)</f>
        <v>0</v>
      </c>
      <c r="G632" s="19">
        <f>VLOOKUP($K632,[1]房源明细!$B:$P,14,FALSE)</f>
        <v>2</v>
      </c>
      <c r="H632" s="19">
        <f>VLOOKUP($K632,[1]房源明细!$B:$P,15,FALSE)</f>
        <v>0</v>
      </c>
      <c r="I632" s="28">
        <f>VLOOKUP($K632,[1]房源明细!$B:$P,3,FALSE)</f>
        <v>43424</v>
      </c>
      <c r="J632" s="19"/>
      <c r="K632" s="29" t="s">
        <v>1118</v>
      </c>
      <c r="L632" s="19">
        <f>VLOOKUP($K632,[1]房源明细!$B:$P,2,FALSE)</f>
        <v>56.82</v>
      </c>
      <c r="M632" s="19"/>
      <c r="N632" s="19">
        <f t="shared" ref="N632:Q632" si="1337">E632*16</f>
        <v>0</v>
      </c>
      <c r="O632" s="19">
        <f t="shared" si="1337"/>
        <v>0</v>
      </c>
      <c r="P632" s="19">
        <f t="shared" si="1337"/>
        <v>32</v>
      </c>
      <c r="Q632" s="19">
        <f t="shared" si="1337"/>
        <v>0</v>
      </c>
      <c r="R632" s="19">
        <f>[1]房源明细!J820</f>
        <v>4.57</v>
      </c>
      <c r="S632" s="19">
        <f t="shared" ref="S632:V632" si="1338">IF($L632&gt;N632,N632,$L632)</f>
        <v>0</v>
      </c>
      <c r="T632" s="19">
        <f t="shared" si="1338"/>
        <v>0</v>
      </c>
      <c r="U632" s="19">
        <f t="shared" si="1338"/>
        <v>32</v>
      </c>
      <c r="V632" s="19">
        <f t="shared" si="1338"/>
        <v>0</v>
      </c>
      <c r="W632" s="19">
        <f>VLOOKUP($K632,[1]房源明细!$B:$P,10,FALSE)</f>
        <v>222</v>
      </c>
      <c r="X632" s="19">
        <f>IF(DATEDIF(I632,$X$2,"m")&gt;12,12,DATEDIF(I632,$X$2,"m"))</f>
        <v>12</v>
      </c>
      <c r="Y632" s="19">
        <f t="shared" si="1231"/>
        <v>2664</v>
      </c>
      <c r="Z632" s="35">
        <f t="shared" si="1232"/>
        <v>0</v>
      </c>
      <c r="AA632" s="35">
        <f t="shared" si="1233"/>
        <v>0</v>
      </c>
      <c r="AB632" s="36">
        <f t="shared" si="1234"/>
        <v>43.872</v>
      </c>
      <c r="AC632" s="35">
        <f t="shared" si="1235"/>
        <v>0</v>
      </c>
      <c r="AD632" s="35">
        <f t="shared" si="1236"/>
        <v>43.87</v>
      </c>
      <c r="AE632" s="19">
        <f t="shared" si="1237"/>
        <v>12</v>
      </c>
      <c r="AF632" s="37">
        <f t="shared" si="1268"/>
        <v>526</v>
      </c>
    </row>
    <row r="633" s="2" customFormat="1" ht="14.25" spans="1:32">
      <c r="A633" s="18">
        <v>817</v>
      </c>
      <c r="B633" s="19" t="str">
        <f>VLOOKUP($K633,[1]房源明细!$B:$P,5,FALSE)</f>
        <v>肖细梅</v>
      </c>
      <c r="C633" s="19" t="s">
        <v>1119</v>
      </c>
      <c r="D633" s="19">
        <f>VLOOKUP($K633,[1]房源明细!$B:$P,11,FALSE)</f>
        <v>1</v>
      </c>
      <c r="E633" s="19">
        <f>VLOOKUP($K633,[1]房源明细!$B:$P,12,FALSE)</f>
        <v>0</v>
      </c>
      <c r="F633" s="19">
        <f>VLOOKUP($K633,[1]房源明细!$B:$P,13,FALSE)</f>
        <v>0</v>
      </c>
      <c r="G633" s="19">
        <f>VLOOKUP($K633,[1]房源明细!$B:$P,14,FALSE)</f>
        <v>1</v>
      </c>
      <c r="H633" s="19">
        <f>VLOOKUP($K633,[1]房源明细!$B:$P,15,FALSE)</f>
        <v>0</v>
      </c>
      <c r="I633" s="28">
        <f>VLOOKUP($K633,[1]房源明细!$B:$P,3,FALSE)</f>
        <v>43369</v>
      </c>
      <c r="J633" s="19"/>
      <c r="K633" s="29" t="s">
        <v>1120</v>
      </c>
      <c r="L633" s="19">
        <f>VLOOKUP($K633,[1]房源明细!$B:$P,2,FALSE)</f>
        <v>56.04</v>
      </c>
      <c r="M633" s="19"/>
      <c r="N633" s="19">
        <f t="shared" ref="N633:Q633" si="1339">E633*16</f>
        <v>0</v>
      </c>
      <c r="O633" s="19">
        <f t="shared" si="1339"/>
        <v>0</v>
      </c>
      <c r="P633" s="19">
        <f t="shared" si="1339"/>
        <v>16</v>
      </c>
      <c r="Q633" s="19">
        <f t="shared" si="1339"/>
        <v>0</v>
      </c>
      <c r="R633" s="19">
        <f>[1]房源明细!J822</f>
        <v>4.57</v>
      </c>
      <c r="S633" s="19">
        <f t="shared" ref="S633:V633" si="1340">IF($L633&gt;N633,N633,$L633)</f>
        <v>0</v>
      </c>
      <c r="T633" s="19">
        <f t="shared" si="1340"/>
        <v>0</v>
      </c>
      <c r="U633" s="19">
        <f t="shared" si="1340"/>
        <v>16</v>
      </c>
      <c r="V633" s="19">
        <f t="shared" si="1340"/>
        <v>0</v>
      </c>
      <c r="W633" s="19">
        <f>VLOOKUP($K633,[1]房源明细!$B:$P,10,FALSE)</f>
        <v>219</v>
      </c>
      <c r="X633" s="19">
        <f>IF(DATEDIF(I633,$X$2,"m")&gt;12,12,DATEDIF(I633,$X$2,"m"))</f>
        <v>12</v>
      </c>
      <c r="Y633" s="19">
        <f t="shared" si="1231"/>
        <v>2628</v>
      </c>
      <c r="Z633" s="35">
        <f t="shared" si="1232"/>
        <v>0</v>
      </c>
      <c r="AA633" s="35">
        <f t="shared" si="1233"/>
        <v>0</v>
      </c>
      <c r="AB633" s="36">
        <f t="shared" si="1234"/>
        <v>21.936</v>
      </c>
      <c r="AC633" s="35">
        <f t="shared" si="1235"/>
        <v>0</v>
      </c>
      <c r="AD633" s="35">
        <f t="shared" si="1236"/>
        <v>21.93</v>
      </c>
      <c r="AE633" s="19">
        <f t="shared" si="1237"/>
        <v>12</v>
      </c>
      <c r="AF633" s="37">
        <f t="shared" si="1268"/>
        <v>263</v>
      </c>
    </row>
    <row r="634" s="2" customFormat="1" ht="14.25" spans="1:32">
      <c r="A634" s="18">
        <v>818</v>
      </c>
      <c r="B634" s="19" t="str">
        <f>VLOOKUP($K634,[1]房源明细!$B:$P,5,FALSE)</f>
        <v>王进</v>
      </c>
      <c r="C634" s="19" t="s">
        <v>215</v>
      </c>
      <c r="D634" s="19">
        <f>VLOOKUP($K634,[1]房源明细!$B:$P,11,FALSE)</f>
        <v>2</v>
      </c>
      <c r="E634" s="19">
        <f>VLOOKUP($K634,[1]房源明细!$B:$P,12,FALSE)</f>
        <v>0</v>
      </c>
      <c r="F634" s="19">
        <f>VLOOKUP($K634,[1]房源明细!$B:$P,13,FALSE)</f>
        <v>0</v>
      </c>
      <c r="G634" s="19">
        <f>VLOOKUP($K634,[1]房源明细!$B:$P,14,FALSE)</f>
        <v>2</v>
      </c>
      <c r="H634" s="19">
        <f>VLOOKUP($K634,[1]房源明细!$B:$P,15,FALSE)</f>
        <v>0</v>
      </c>
      <c r="I634" s="28">
        <f>VLOOKUP($K634,[1]房源明细!$B:$P,3,FALSE)</f>
        <v>43372</v>
      </c>
      <c r="J634" s="19"/>
      <c r="K634" s="29" t="s">
        <v>1121</v>
      </c>
      <c r="L634" s="19">
        <f>VLOOKUP($K634,[1]房源明细!$B:$P,2,FALSE)</f>
        <v>56.05</v>
      </c>
      <c r="M634" s="19"/>
      <c r="N634" s="19">
        <f t="shared" ref="N634:Q634" si="1341">E634*16</f>
        <v>0</v>
      </c>
      <c r="O634" s="19">
        <f t="shared" si="1341"/>
        <v>0</v>
      </c>
      <c r="P634" s="19">
        <f t="shared" si="1341"/>
        <v>32</v>
      </c>
      <c r="Q634" s="19">
        <f t="shared" si="1341"/>
        <v>0</v>
      </c>
      <c r="R634" s="19">
        <f>[1]房源明细!J823</f>
        <v>4.57</v>
      </c>
      <c r="S634" s="19">
        <f t="shared" ref="S634:V634" si="1342">IF($L634&gt;N634,N634,$L634)</f>
        <v>0</v>
      </c>
      <c r="T634" s="19">
        <f t="shared" si="1342"/>
        <v>0</v>
      </c>
      <c r="U634" s="19">
        <f t="shared" si="1342"/>
        <v>32</v>
      </c>
      <c r="V634" s="19">
        <f t="shared" si="1342"/>
        <v>0</v>
      </c>
      <c r="W634" s="19">
        <f>VLOOKUP($K634,[1]房源明细!$B:$P,10,FALSE)</f>
        <v>219</v>
      </c>
      <c r="X634" s="19">
        <f>IF(DATEDIF(I634,$X$2,"m")&gt;12,12,DATEDIF(I634,$X$2,"m"))</f>
        <v>12</v>
      </c>
      <c r="Y634" s="19">
        <f t="shared" si="1231"/>
        <v>2628</v>
      </c>
      <c r="Z634" s="35">
        <f t="shared" si="1232"/>
        <v>0</v>
      </c>
      <c r="AA634" s="35">
        <f t="shared" si="1233"/>
        <v>0</v>
      </c>
      <c r="AB634" s="36">
        <f t="shared" si="1234"/>
        <v>43.872</v>
      </c>
      <c r="AC634" s="35">
        <f t="shared" si="1235"/>
        <v>0</v>
      </c>
      <c r="AD634" s="35">
        <f t="shared" si="1236"/>
        <v>43.87</v>
      </c>
      <c r="AE634" s="19">
        <f t="shared" si="1237"/>
        <v>12</v>
      </c>
      <c r="AF634" s="37">
        <f t="shared" si="1268"/>
        <v>526</v>
      </c>
    </row>
    <row r="635" s="2" customFormat="1" ht="14.25" spans="1:32">
      <c r="A635" s="18">
        <v>819</v>
      </c>
      <c r="B635" s="19" t="str">
        <f>VLOOKUP($K635,[1]房源明细!$B:$P,5,FALSE)</f>
        <v>吴保珠</v>
      </c>
      <c r="C635" s="19" t="s">
        <v>148</v>
      </c>
      <c r="D635" s="19">
        <f>VLOOKUP($K635,[1]房源明细!$B:$P,11,FALSE)</f>
        <v>2</v>
      </c>
      <c r="E635" s="19">
        <f>VLOOKUP($K635,[1]房源明细!$B:$P,12,FALSE)</f>
        <v>0</v>
      </c>
      <c r="F635" s="19">
        <f>VLOOKUP($K635,[1]房源明细!$B:$P,13,FALSE)</f>
        <v>0</v>
      </c>
      <c r="G635" s="19">
        <f>VLOOKUP($K635,[1]房源明细!$B:$P,14,FALSE)</f>
        <v>2</v>
      </c>
      <c r="H635" s="19">
        <f>VLOOKUP($K635,[1]房源明细!$B:$P,15,FALSE)</f>
        <v>0</v>
      </c>
      <c r="I635" s="28">
        <f>VLOOKUP($K635,[1]房源明细!$B:$P,3,FALSE)</f>
        <v>43430</v>
      </c>
      <c r="J635" s="19"/>
      <c r="K635" s="29" t="s">
        <v>1122</v>
      </c>
      <c r="L635" s="19">
        <f>VLOOKUP($K635,[1]房源明细!$B:$P,2,FALSE)</f>
        <v>56.82</v>
      </c>
      <c r="M635" s="19"/>
      <c r="N635" s="19">
        <f t="shared" ref="N635:Q635" si="1343">E635*16</f>
        <v>0</v>
      </c>
      <c r="O635" s="19">
        <f t="shared" si="1343"/>
        <v>0</v>
      </c>
      <c r="P635" s="19">
        <f t="shared" si="1343"/>
        <v>32</v>
      </c>
      <c r="Q635" s="19">
        <f t="shared" si="1343"/>
        <v>0</v>
      </c>
      <c r="R635" s="19">
        <f>[1]房源明细!J824</f>
        <v>4.57</v>
      </c>
      <c r="S635" s="19">
        <f t="shared" ref="S635:V635" si="1344">IF($L635&gt;N635,N635,$L635)</f>
        <v>0</v>
      </c>
      <c r="T635" s="19">
        <f t="shared" si="1344"/>
        <v>0</v>
      </c>
      <c r="U635" s="19">
        <f t="shared" si="1344"/>
        <v>32</v>
      </c>
      <c r="V635" s="19">
        <f t="shared" si="1344"/>
        <v>0</v>
      </c>
      <c r="W635" s="19">
        <f>VLOOKUP($K635,[1]房源明细!$B:$P,10,FALSE)</f>
        <v>222</v>
      </c>
      <c r="X635" s="19">
        <f>IF(DATEDIF(I635,$X$2,"m")&gt;12,12,DATEDIF(I635,$X$2,"m"))</f>
        <v>12</v>
      </c>
      <c r="Y635" s="19">
        <f t="shared" si="1231"/>
        <v>2664</v>
      </c>
      <c r="Z635" s="35">
        <f t="shared" si="1232"/>
        <v>0</v>
      </c>
      <c r="AA635" s="35">
        <f t="shared" si="1233"/>
        <v>0</v>
      </c>
      <c r="AB635" s="36">
        <f t="shared" si="1234"/>
        <v>43.872</v>
      </c>
      <c r="AC635" s="35">
        <f t="shared" si="1235"/>
        <v>0</v>
      </c>
      <c r="AD635" s="35">
        <f t="shared" si="1236"/>
        <v>43.87</v>
      </c>
      <c r="AE635" s="19">
        <f t="shared" si="1237"/>
        <v>12</v>
      </c>
      <c r="AF635" s="37">
        <f t="shared" si="1268"/>
        <v>526</v>
      </c>
    </row>
    <row r="636" s="2" customFormat="1" ht="14.25" spans="1:32">
      <c r="A636" s="18">
        <v>820</v>
      </c>
      <c r="B636" s="19" t="str">
        <f>VLOOKUP($K636,[1]房源明细!$B:$P,5,FALSE)</f>
        <v>周翔</v>
      </c>
      <c r="C636" s="19" t="s">
        <v>1123</v>
      </c>
      <c r="D636" s="19">
        <f>VLOOKUP($K636,[1]房源明细!$B:$P,11,FALSE)</f>
        <v>2</v>
      </c>
      <c r="E636" s="19">
        <f>VLOOKUP($K636,[1]房源明细!$B:$P,12,FALSE)</f>
        <v>0</v>
      </c>
      <c r="F636" s="19">
        <f>VLOOKUP($K636,[1]房源明细!$B:$P,13,FALSE)</f>
        <v>0</v>
      </c>
      <c r="G636" s="19">
        <f>VLOOKUP($K636,[1]房源明细!$B:$P,14,FALSE)</f>
        <v>2</v>
      </c>
      <c r="H636" s="19">
        <f>VLOOKUP($K636,[1]房源明细!$B:$P,15,FALSE)</f>
        <v>0</v>
      </c>
      <c r="I636" s="28">
        <f>VLOOKUP($K636,[1]房源明细!$B:$P,3,FALSE)</f>
        <v>43370</v>
      </c>
      <c r="J636" s="19"/>
      <c r="K636" s="29" t="s">
        <v>1124</v>
      </c>
      <c r="L636" s="19">
        <f>VLOOKUP($K636,[1]房源明细!$B:$P,2,FALSE)</f>
        <v>57.36</v>
      </c>
      <c r="M636" s="19"/>
      <c r="N636" s="19">
        <f t="shared" ref="N636:Q636" si="1345">E636*16</f>
        <v>0</v>
      </c>
      <c r="O636" s="19">
        <f t="shared" si="1345"/>
        <v>0</v>
      </c>
      <c r="P636" s="19">
        <f t="shared" si="1345"/>
        <v>32</v>
      </c>
      <c r="Q636" s="19">
        <f t="shared" si="1345"/>
        <v>0</v>
      </c>
      <c r="R636" s="19">
        <f>[1]房源明细!J825</f>
        <v>4.57</v>
      </c>
      <c r="S636" s="19">
        <f t="shared" ref="S636:V636" si="1346">IF($L636&gt;N636,N636,$L636)</f>
        <v>0</v>
      </c>
      <c r="T636" s="19">
        <f t="shared" si="1346"/>
        <v>0</v>
      </c>
      <c r="U636" s="19">
        <f t="shared" si="1346"/>
        <v>32</v>
      </c>
      <c r="V636" s="19">
        <f t="shared" si="1346"/>
        <v>0</v>
      </c>
      <c r="W636" s="19">
        <f>VLOOKUP($K636,[1]房源明细!$B:$P,10,FALSE)</f>
        <v>224</v>
      </c>
      <c r="X636" s="19">
        <f>IF(DATEDIF(I636,$X$2,"m")&gt;12,12,DATEDIF(I636,$X$2,"m"))</f>
        <v>12</v>
      </c>
      <c r="Y636" s="19">
        <f t="shared" si="1231"/>
        <v>2688</v>
      </c>
      <c r="Z636" s="35">
        <f t="shared" si="1232"/>
        <v>0</v>
      </c>
      <c r="AA636" s="35">
        <f t="shared" si="1233"/>
        <v>0</v>
      </c>
      <c r="AB636" s="36">
        <f t="shared" si="1234"/>
        <v>43.872</v>
      </c>
      <c r="AC636" s="35">
        <f t="shared" si="1235"/>
        <v>0</v>
      </c>
      <c r="AD636" s="35">
        <f t="shared" si="1236"/>
        <v>43.87</v>
      </c>
      <c r="AE636" s="19">
        <f t="shared" si="1237"/>
        <v>12</v>
      </c>
      <c r="AF636" s="37">
        <f t="shared" si="1268"/>
        <v>526</v>
      </c>
    </row>
    <row r="637" s="2" customFormat="1" ht="14.25" spans="1:32">
      <c r="A637" s="18">
        <v>821</v>
      </c>
      <c r="B637" s="19" t="str">
        <f>VLOOKUP($K637,[1]房源明细!$B:$P,5,FALSE)</f>
        <v>章子来</v>
      </c>
      <c r="C637" s="19" t="s">
        <v>142</v>
      </c>
      <c r="D637" s="19">
        <f>VLOOKUP($K637,[1]房源明细!$B:$P,11,FALSE)</f>
        <v>2</v>
      </c>
      <c r="E637" s="19">
        <f>VLOOKUP($K637,[1]房源明细!$B:$P,12,FALSE)</f>
        <v>0</v>
      </c>
      <c r="F637" s="19">
        <f>VLOOKUP($K637,[1]房源明细!$B:$P,13,FALSE)</f>
        <v>0</v>
      </c>
      <c r="G637" s="19">
        <f>VLOOKUP($K637,[1]房源明细!$B:$P,14,FALSE)</f>
        <v>2</v>
      </c>
      <c r="H637" s="19">
        <f>VLOOKUP($K637,[1]房源明细!$B:$P,15,FALSE)</f>
        <v>0</v>
      </c>
      <c r="I637" s="28">
        <f>VLOOKUP($K637,[1]房源明细!$B:$P,3,FALSE)</f>
        <v>43105</v>
      </c>
      <c r="J637" s="19"/>
      <c r="K637" s="29" t="s">
        <v>1125</v>
      </c>
      <c r="L637" s="19">
        <f>VLOOKUP($K637,[1]房源明细!$B:$P,2,FALSE)</f>
        <v>56.04</v>
      </c>
      <c r="M637" s="19"/>
      <c r="N637" s="19">
        <f t="shared" ref="N637:Q637" si="1347">E637*16</f>
        <v>0</v>
      </c>
      <c r="O637" s="19">
        <f t="shared" si="1347"/>
        <v>0</v>
      </c>
      <c r="P637" s="19">
        <f t="shared" si="1347"/>
        <v>32</v>
      </c>
      <c r="Q637" s="19">
        <f t="shared" si="1347"/>
        <v>0</v>
      </c>
      <c r="R637" s="19">
        <f>[1]房源明细!J826</f>
        <v>4.57</v>
      </c>
      <c r="S637" s="19">
        <f t="shared" ref="S637:V637" si="1348">IF($L637&gt;N637,N637,$L637)</f>
        <v>0</v>
      </c>
      <c r="T637" s="19">
        <f t="shared" si="1348"/>
        <v>0</v>
      </c>
      <c r="U637" s="19">
        <f t="shared" si="1348"/>
        <v>32</v>
      </c>
      <c r="V637" s="19">
        <f t="shared" si="1348"/>
        <v>0</v>
      </c>
      <c r="W637" s="19">
        <f>VLOOKUP($K637,[1]房源明细!$B:$P,10,FALSE)</f>
        <v>219</v>
      </c>
      <c r="X637" s="19">
        <f>IF(DATEDIF(I637,$X$2,"m")&gt;12,12,DATEDIF(I637,$X$2,"m"))</f>
        <v>12</v>
      </c>
      <c r="Y637" s="19">
        <f t="shared" si="1231"/>
        <v>2628</v>
      </c>
      <c r="Z637" s="35">
        <f t="shared" si="1232"/>
        <v>0</v>
      </c>
      <c r="AA637" s="35">
        <f t="shared" si="1233"/>
        <v>0</v>
      </c>
      <c r="AB637" s="36">
        <f t="shared" si="1234"/>
        <v>43.872</v>
      </c>
      <c r="AC637" s="35">
        <f t="shared" si="1235"/>
        <v>0</v>
      </c>
      <c r="AD637" s="35">
        <f t="shared" si="1236"/>
        <v>43.87</v>
      </c>
      <c r="AE637" s="19">
        <f t="shared" si="1237"/>
        <v>12</v>
      </c>
      <c r="AF637" s="37">
        <f t="shared" si="1268"/>
        <v>526</v>
      </c>
    </row>
    <row r="638" s="2" customFormat="1" ht="14.25" spans="1:32">
      <c r="A638" s="18">
        <v>822</v>
      </c>
      <c r="B638" s="19" t="str">
        <f>VLOOKUP($K638,[1]房源明细!$B:$P,5,FALSE)</f>
        <v>朱岭</v>
      </c>
      <c r="C638" s="19" t="s">
        <v>209</v>
      </c>
      <c r="D638" s="19">
        <f>VLOOKUP($K638,[1]房源明细!$B:$P,11,FALSE)</f>
        <v>2</v>
      </c>
      <c r="E638" s="19">
        <f>VLOOKUP($K638,[1]房源明细!$B:$P,12,FALSE)</f>
        <v>0</v>
      </c>
      <c r="F638" s="19">
        <f>VLOOKUP($K638,[1]房源明细!$B:$P,13,FALSE)</f>
        <v>0</v>
      </c>
      <c r="G638" s="19">
        <f>VLOOKUP($K638,[1]房源明细!$B:$P,14,FALSE)</f>
        <v>2</v>
      </c>
      <c r="H638" s="19">
        <f>VLOOKUP($K638,[1]房源明细!$B:$P,15,FALSE)</f>
        <v>0</v>
      </c>
      <c r="I638" s="28">
        <f>VLOOKUP($K638,[1]房源明细!$B:$P,3,FALSE)</f>
        <v>43369</v>
      </c>
      <c r="J638" s="19"/>
      <c r="K638" s="29" t="s">
        <v>1126</v>
      </c>
      <c r="L638" s="19">
        <f>VLOOKUP($K638,[1]房源明细!$B:$P,2,FALSE)</f>
        <v>56.05</v>
      </c>
      <c r="M638" s="19"/>
      <c r="N638" s="19">
        <f t="shared" ref="N638:Q638" si="1349">E638*16</f>
        <v>0</v>
      </c>
      <c r="O638" s="19">
        <f t="shared" si="1349"/>
        <v>0</v>
      </c>
      <c r="P638" s="19">
        <f t="shared" si="1349"/>
        <v>32</v>
      </c>
      <c r="Q638" s="19">
        <f t="shared" si="1349"/>
        <v>0</v>
      </c>
      <c r="R638" s="19">
        <f>[1]房源明细!J827</f>
        <v>4.57</v>
      </c>
      <c r="S638" s="19">
        <f t="shared" ref="S638:V638" si="1350">IF($L638&gt;N638,N638,$L638)</f>
        <v>0</v>
      </c>
      <c r="T638" s="19">
        <f t="shared" si="1350"/>
        <v>0</v>
      </c>
      <c r="U638" s="19">
        <f t="shared" si="1350"/>
        <v>32</v>
      </c>
      <c r="V638" s="19">
        <f t="shared" si="1350"/>
        <v>0</v>
      </c>
      <c r="W638" s="19">
        <f>VLOOKUP($K638,[1]房源明细!$B:$P,10,FALSE)</f>
        <v>219</v>
      </c>
      <c r="X638" s="19">
        <f>IF(DATEDIF(I638,$X$2,"m")&gt;12,12,DATEDIF(I638,$X$2,"m"))</f>
        <v>12</v>
      </c>
      <c r="Y638" s="19">
        <f t="shared" si="1231"/>
        <v>2628</v>
      </c>
      <c r="Z638" s="35">
        <f t="shared" si="1232"/>
        <v>0</v>
      </c>
      <c r="AA638" s="35">
        <f t="shared" si="1233"/>
        <v>0</v>
      </c>
      <c r="AB638" s="36">
        <f t="shared" si="1234"/>
        <v>43.872</v>
      </c>
      <c r="AC638" s="35">
        <f t="shared" si="1235"/>
        <v>0</v>
      </c>
      <c r="AD638" s="35">
        <f t="shared" si="1236"/>
        <v>43.87</v>
      </c>
      <c r="AE638" s="19">
        <f t="shared" si="1237"/>
        <v>12</v>
      </c>
      <c r="AF638" s="37">
        <f t="shared" si="1268"/>
        <v>526</v>
      </c>
    </row>
    <row r="639" s="2" customFormat="1" ht="14.25" spans="1:32">
      <c r="A639" s="18">
        <v>823</v>
      </c>
      <c r="B639" s="19" t="str">
        <f>VLOOKUP($K639,[1]房源明细!$B:$P,5,FALSE)</f>
        <v>陈长德</v>
      </c>
      <c r="C639" s="19" t="s">
        <v>1117</v>
      </c>
      <c r="D639" s="19">
        <f>VLOOKUP($K639,[1]房源明细!$B:$P,11,FALSE)</f>
        <v>2</v>
      </c>
      <c r="E639" s="19">
        <f>VLOOKUP($K639,[1]房源明细!$B:$P,12,FALSE)</f>
        <v>0</v>
      </c>
      <c r="F639" s="19">
        <f>VLOOKUP($K639,[1]房源明细!$B:$P,13,FALSE)</f>
        <v>0</v>
      </c>
      <c r="G639" s="19">
        <f>VLOOKUP($K639,[1]房源明细!$B:$P,14,FALSE)</f>
        <v>2</v>
      </c>
      <c r="H639" s="19">
        <f>VLOOKUP($K639,[1]房源明细!$B:$P,15,FALSE)</f>
        <v>0</v>
      </c>
      <c r="I639" s="28">
        <f>VLOOKUP($K639,[1]房源明细!$B:$P,3,FALSE)</f>
        <v>43424</v>
      </c>
      <c r="J639" s="19"/>
      <c r="K639" s="29" t="s">
        <v>1127</v>
      </c>
      <c r="L639" s="19">
        <f>VLOOKUP($K639,[1]房源明细!$B:$P,2,FALSE)</f>
        <v>56.82</v>
      </c>
      <c r="M639" s="19"/>
      <c r="N639" s="19">
        <f t="shared" ref="N639:Q639" si="1351">E639*16</f>
        <v>0</v>
      </c>
      <c r="O639" s="19">
        <f t="shared" si="1351"/>
        <v>0</v>
      </c>
      <c r="P639" s="19">
        <f t="shared" si="1351"/>
        <v>32</v>
      </c>
      <c r="Q639" s="19">
        <f t="shared" si="1351"/>
        <v>0</v>
      </c>
      <c r="R639" s="19">
        <f>[1]房源明细!J828</f>
        <v>4.57</v>
      </c>
      <c r="S639" s="19">
        <f t="shared" ref="S639:V639" si="1352">IF($L639&gt;N639,N639,$L639)</f>
        <v>0</v>
      </c>
      <c r="T639" s="19">
        <f t="shared" si="1352"/>
        <v>0</v>
      </c>
      <c r="U639" s="19">
        <f t="shared" si="1352"/>
        <v>32</v>
      </c>
      <c r="V639" s="19">
        <f t="shared" si="1352"/>
        <v>0</v>
      </c>
      <c r="W639" s="19">
        <f>VLOOKUP($K639,[1]房源明细!$B:$P,10,FALSE)</f>
        <v>222</v>
      </c>
      <c r="X639" s="19">
        <f>IF(DATEDIF(I639,$X$2,"m")&gt;12,12,DATEDIF(I639,$X$2,"m"))</f>
        <v>12</v>
      </c>
      <c r="Y639" s="19">
        <f t="shared" si="1231"/>
        <v>2664</v>
      </c>
      <c r="Z639" s="35">
        <f t="shared" si="1232"/>
        <v>0</v>
      </c>
      <c r="AA639" s="35">
        <f t="shared" si="1233"/>
        <v>0</v>
      </c>
      <c r="AB639" s="36">
        <f t="shared" si="1234"/>
        <v>43.872</v>
      </c>
      <c r="AC639" s="35">
        <f t="shared" si="1235"/>
        <v>0</v>
      </c>
      <c r="AD639" s="35">
        <f t="shared" si="1236"/>
        <v>43.87</v>
      </c>
      <c r="AE639" s="19">
        <f t="shared" si="1237"/>
        <v>12</v>
      </c>
      <c r="AF639" s="37">
        <f t="shared" si="1268"/>
        <v>526</v>
      </c>
    </row>
    <row r="640" s="2" customFormat="1" ht="14.25" spans="1:32">
      <c r="A640" s="18">
        <v>824</v>
      </c>
      <c r="B640" s="19" t="str">
        <f>VLOOKUP($K640,[1]房源明细!$B:$P,5,FALSE)</f>
        <v>罗杰俊</v>
      </c>
      <c r="C640" s="19" t="s">
        <v>383</v>
      </c>
      <c r="D640" s="19">
        <f>VLOOKUP($K640,[1]房源明细!$B:$P,11,FALSE)</f>
        <v>3</v>
      </c>
      <c r="E640" s="19">
        <f>VLOOKUP($K640,[1]房源明细!$B:$P,12,FALSE)</f>
        <v>0</v>
      </c>
      <c r="F640" s="19">
        <f>VLOOKUP($K640,[1]房源明细!$B:$P,13,FALSE)</f>
        <v>0</v>
      </c>
      <c r="G640" s="19">
        <f>VLOOKUP($K640,[1]房源明细!$B:$P,14,FALSE)</f>
        <v>3</v>
      </c>
      <c r="H640" s="19">
        <f>VLOOKUP($K640,[1]房源明细!$B:$P,15,FALSE)</f>
        <v>0</v>
      </c>
      <c r="I640" s="28">
        <f>VLOOKUP($K640,[1]房源明细!$B:$P,3,FALSE)</f>
        <v>43191</v>
      </c>
      <c r="J640" s="19"/>
      <c r="K640" s="29" t="s">
        <v>1128</v>
      </c>
      <c r="L640" s="19">
        <f>VLOOKUP($K640,[1]房源明细!$B:$P,2,FALSE)</f>
        <v>57.36</v>
      </c>
      <c r="M640" s="19"/>
      <c r="N640" s="19">
        <f t="shared" ref="N640:Q640" si="1353">E640*16</f>
        <v>0</v>
      </c>
      <c r="O640" s="19">
        <f t="shared" si="1353"/>
        <v>0</v>
      </c>
      <c r="P640" s="19">
        <f t="shared" si="1353"/>
        <v>48</v>
      </c>
      <c r="Q640" s="19">
        <f t="shared" si="1353"/>
        <v>0</v>
      </c>
      <c r="R640" s="19">
        <f>[1]房源明细!J829</f>
        <v>4.57</v>
      </c>
      <c r="S640" s="19">
        <f t="shared" ref="S640:V640" si="1354">IF($L640&gt;N640,N640,$L640)</f>
        <v>0</v>
      </c>
      <c r="T640" s="19">
        <f t="shared" si="1354"/>
        <v>0</v>
      </c>
      <c r="U640" s="19">
        <f t="shared" si="1354"/>
        <v>48</v>
      </c>
      <c r="V640" s="19">
        <f t="shared" si="1354"/>
        <v>0</v>
      </c>
      <c r="W640" s="19">
        <f>VLOOKUP($K640,[1]房源明细!$B:$P,10,FALSE)</f>
        <v>224</v>
      </c>
      <c r="X640" s="19">
        <f>IF(DATEDIF(I640,$X$2,"m")&gt;12,12,DATEDIF(I640,$X$2,"m"))</f>
        <v>12</v>
      </c>
      <c r="Y640" s="19">
        <f t="shared" si="1231"/>
        <v>2688</v>
      </c>
      <c r="Z640" s="35">
        <f t="shared" si="1232"/>
        <v>0</v>
      </c>
      <c r="AA640" s="35">
        <f t="shared" si="1233"/>
        <v>0</v>
      </c>
      <c r="AB640" s="36">
        <f t="shared" si="1234"/>
        <v>65.808</v>
      </c>
      <c r="AC640" s="35">
        <f t="shared" si="1235"/>
        <v>0</v>
      </c>
      <c r="AD640" s="35">
        <f t="shared" si="1236"/>
        <v>65.8</v>
      </c>
      <c r="AE640" s="19">
        <f t="shared" si="1237"/>
        <v>12</v>
      </c>
      <c r="AF640" s="37">
        <f t="shared" si="1268"/>
        <v>789</v>
      </c>
    </row>
    <row r="641" s="2" customFormat="1" ht="14.25" spans="1:32">
      <c r="A641" s="38">
        <v>826</v>
      </c>
      <c r="B641" s="19" t="str">
        <f>VLOOKUP($K641,[1]房源明细!$B:$P,5,FALSE)</f>
        <v>石移生</v>
      </c>
      <c r="C641" s="19" t="s">
        <v>1129</v>
      </c>
      <c r="D641" s="19">
        <f>VLOOKUP($K641,[1]房源明细!$B:$P,11,FALSE)</f>
        <v>2</v>
      </c>
      <c r="E641" s="19">
        <f>VLOOKUP($K641,[1]房源明细!$B:$P,12,FALSE)</f>
        <v>0</v>
      </c>
      <c r="F641" s="19">
        <f>VLOOKUP($K641,[1]房源明细!$B:$P,13,FALSE)</f>
        <v>0</v>
      </c>
      <c r="G641" s="19">
        <f>VLOOKUP($K641,[1]房源明细!$B:$P,14,FALSE)</f>
        <v>2</v>
      </c>
      <c r="H641" s="19">
        <f>VLOOKUP($K641,[1]房源明细!$B:$P,15,FALSE)</f>
        <v>0</v>
      </c>
      <c r="I641" s="28">
        <f>VLOOKUP($K641,[1]房源明细!$B:$P,3,FALSE)</f>
        <v>43372</v>
      </c>
      <c r="J641" s="19"/>
      <c r="K641" s="29" t="s">
        <v>1130</v>
      </c>
      <c r="L641" s="19">
        <f>VLOOKUP($K641,[1]房源明细!$B:$P,2,FALSE)</f>
        <v>56.05</v>
      </c>
      <c r="M641" s="19"/>
      <c r="N641" s="19">
        <f t="shared" ref="N641:Q641" si="1355">E641*16</f>
        <v>0</v>
      </c>
      <c r="O641" s="19">
        <f t="shared" si="1355"/>
        <v>0</v>
      </c>
      <c r="P641" s="19">
        <f t="shared" si="1355"/>
        <v>32</v>
      </c>
      <c r="Q641" s="19">
        <f t="shared" si="1355"/>
        <v>0</v>
      </c>
      <c r="R641" s="19">
        <f>[1]房源明细!J831</f>
        <v>4.57</v>
      </c>
      <c r="S641" s="19">
        <f t="shared" ref="S641:V641" si="1356">IF($L641&gt;N641,N641,$L641)</f>
        <v>0</v>
      </c>
      <c r="T641" s="19">
        <f t="shared" si="1356"/>
        <v>0</v>
      </c>
      <c r="U641" s="19">
        <f t="shared" si="1356"/>
        <v>32</v>
      </c>
      <c r="V641" s="19">
        <f t="shared" si="1356"/>
        <v>0</v>
      </c>
      <c r="W641" s="19">
        <f>VLOOKUP($K641,[1]房源明细!$B:$P,10,FALSE)</f>
        <v>219</v>
      </c>
      <c r="X641" s="19">
        <f>IF(DATEDIF(I641,$X$2,"m")&gt;12,12,DATEDIF(I641,$X$2,"m"))</f>
        <v>12</v>
      </c>
      <c r="Y641" s="19">
        <f t="shared" si="1231"/>
        <v>2628</v>
      </c>
      <c r="Z641" s="35">
        <f t="shared" si="1232"/>
        <v>0</v>
      </c>
      <c r="AA641" s="35">
        <f t="shared" si="1233"/>
        <v>0</v>
      </c>
      <c r="AB641" s="36">
        <f t="shared" si="1234"/>
        <v>43.872</v>
      </c>
      <c r="AC641" s="35">
        <f t="shared" si="1235"/>
        <v>0</v>
      </c>
      <c r="AD641" s="35">
        <f t="shared" si="1236"/>
        <v>43.87</v>
      </c>
      <c r="AE641" s="19">
        <f t="shared" si="1237"/>
        <v>12</v>
      </c>
      <c r="AF641" s="37">
        <f t="shared" si="1268"/>
        <v>526</v>
      </c>
    </row>
    <row r="642" s="2" customFormat="1" ht="14.25" spans="1:32">
      <c r="A642" s="18">
        <v>827</v>
      </c>
      <c r="B642" s="19" t="str">
        <f>VLOOKUP($K642,[1]房源明细!$B:$P,5,FALSE)</f>
        <v>黄旭</v>
      </c>
      <c r="C642" s="19" t="s">
        <v>1100</v>
      </c>
      <c r="D642" s="19">
        <f>VLOOKUP($K642,[1]房源明细!$B:$P,11,FALSE)</f>
        <v>3</v>
      </c>
      <c r="E642" s="19">
        <f>VLOOKUP($K642,[1]房源明细!$B:$P,12,FALSE)</f>
        <v>0</v>
      </c>
      <c r="F642" s="19">
        <f>VLOOKUP($K642,[1]房源明细!$B:$P,13,FALSE)</f>
        <v>0</v>
      </c>
      <c r="G642" s="19">
        <f>VLOOKUP($K642,[1]房源明细!$B:$P,14,FALSE)</f>
        <v>3</v>
      </c>
      <c r="H642" s="19">
        <f>VLOOKUP($K642,[1]房源明细!$B:$P,15,FALSE)</f>
        <v>0</v>
      </c>
      <c r="I642" s="28">
        <f>VLOOKUP($K642,[1]房源明细!$B:$P,3,FALSE)</f>
        <v>43424</v>
      </c>
      <c r="J642" s="19"/>
      <c r="K642" s="29" t="s">
        <v>1131</v>
      </c>
      <c r="L642" s="19">
        <f>VLOOKUP($K642,[1]房源明细!$B:$P,2,FALSE)</f>
        <v>56.82</v>
      </c>
      <c r="M642" s="19"/>
      <c r="N642" s="19">
        <f t="shared" ref="N642:Q642" si="1357">E642*16</f>
        <v>0</v>
      </c>
      <c r="O642" s="19">
        <f t="shared" si="1357"/>
        <v>0</v>
      </c>
      <c r="P642" s="19">
        <f t="shared" si="1357"/>
        <v>48</v>
      </c>
      <c r="Q642" s="19">
        <f t="shared" si="1357"/>
        <v>0</v>
      </c>
      <c r="R642" s="19">
        <f>[1]房源明细!J832</f>
        <v>4.57</v>
      </c>
      <c r="S642" s="19">
        <f t="shared" ref="S642:V642" si="1358">IF($L642&gt;N642,N642,$L642)</f>
        <v>0</v>
      </c>
      <c r="T642" s="19">
        <f t="shared" si="1358"/>
        <v>0</v>
      </c>
      <c r="U642" s="19">
        <f t="shared" si="1358"/>
        <v>48</v>
      </c>
      <c r="V642" s="19">
        <f t="shared" si="1358"/>
        <v>0</v>
      </c>
      <c r="W642" s="19">
        <f>VLOOKUP($K642,[1]房源明细!$B:$P,10,FALSE)</f>
        <v>222</v>
      </c>
      <c r="X642" s="19">
        <f>IF(DATEDIF(I642,$X$2,"m")&gt;12,12,DATEDIF(I642,$X$2,"m"))</f>
        <v>12</v>
      </c>
      <c r="Y642" s="19">
        <f t="shared" si="1231"/>
        <v>2664</v>
      </c>
      <c r="Z642" s="35">
        <f t="shared" si="1232"/>
        <v>0</v>
      </c>
      <c r="AA642" s="35">
        <f t="shared" si="1233"/>
        <v>0</v>
      </c>
      <c r="AB642" s="36">
        <f t="shared" si="1234"/>
        <v>65.808</v>
      </c>
      <c r="AC642" s="35">
        <f t="shared" si="1235"/>
        <v>0</v>
      </c>
      <c r="AD642" s="35">
        <f t="shared" si="1236"/>
        <v>65.8</v>
      </c>
      <c r="AE642" s="19">
        <f t="shared" si="1237"/>
        <v>12</v>
      </c>
      <c r="AF642" s="37">
        <f t="shared" si="1268"/>
        <v>789</v>
      </c>
    </row>
    <row r="643" s="2" customFormat="1" ht="14.25" spans="1:32">
      <c r="A643" s="18">
        <v>828</v>
      </c>
      <c r="B643" s="19" t="str">
        <f>VLOOKUP($K643,[1]房源明细!$B:$P,5,FALSE)</f>
        <v>许玲英</v>
      </c>
      <c r="C643" s="19" t="s">
        <v>862</v>
      </c>
      <c r="D643" s="19">
        <f>VLOOKUP($K643,[1]房源明细!$B:$P,11,FALSE)</f>
        <v>1</v>
      </c>
      <c r="E643" s="19">
        <f>VLOOKUP($K643,[1]房源明细!$B:$P,12,FALSE)</f>
        <v>0</v>
      </c>
      <c r="F643" s="19">
        <f>VLOOKUP($K643,[1]房源明细!$B:$P,13,FALSE)</f>
        <v>0</v>
      </c>
      <c r="G643" s="19">
        <f>VLOOKUP($K643,[1]房源明细!$B:$P,14,FALSE)</f>
        <v>1</v>
      </c>
      <c r="H643" s="19">
        <f>VLOOKUP($K643,[1]房源明细!$B:$P,15,FALSE)</f>
        <v>0</v>
      </c>
      <c r="I643" s="28">
        <f>VLOOKUP($K643,[1]房源明细!$B:$P,3,FALSE)</f>
        <v>43373</v>
      </c>
      <c r="J643" s="19"/>
      <c r="K643" s="29" t="s">
        <v>1132</v>
      </c>
      <c r="L643" s="19">
        <f>VLOOKUP($K643,[1]房源明细!$B:$P,2,FALSE)</f>
        <v>57.36</v>
      </c>
      <c r="M643" s="19"/>
      <c r="N643" s="19">
        <f t="shared" ref="N643:Q643" si="1359">E643*16</f>
        <v>0</v>
      </c>
      <c r="O643" s="19">
        <f t="shared" si="1359"/>
        <v>0</v>
      </c>
      <c r="P643" s="19">
        <f t="shared" si="1359"/>
        <v>16</v>
      </c>
      <c r="Q643" s="19">
        <f t="shared" si="1359"/>
        <v>0</v>
      </c>
      <c r="R643" s="19">
        <f>[1]房源明细!J833</f>
        <v>4.57</v>
      </c>
      <c r="S643" s="19">
        <f t="shared" ref="S643:V643" si="1360">IF($L643&gt;N643,N643,$L643)</f>
        <v>0</v>
      </c>
      <c r="T643" s="19">
        <f t="shared" si="1360"/>
        <v>0</v>
      </c>
      <c r="U643" s="19">
        <f t="shared" si="1360"/>
        <v>16</v>
      </c>
      <c r="V643" s="19">
        <f t="shared" si="1360"/>
        <v>0</v>
      </c>
      <c r="W643" s="19">
        <f>VLOOKUP($K643,[1]房源明细!$B:$P,10,FALSE)</f>
        <v>224</v>
      </c>
      <c r="X643" s="19">
        <f>IF(DATEDIF(I643,$X$2,"m")&gt;12,12,DATEDIF(I643,$X$2,"m"))</f>
        <v>12</v>
      </c>
      <c r="Y643" s="19">
        <f t="shared" si="1231"/>
        <v>2688</v>
      </c>
      <c r="Z643" s="35">
        <f t="shared" si="1232"/>
        <v>0</v>
      </c>
      <c r="AA643" s="35">
        <f t="shared" si="1233"/>
        <v>0</v>
      </c>
      <c r="AB643" s="36">
        <f t="shared" si="1234"/>
        <v>21.936</v>
      </c>
      <c r="AC643" s="35">
        <f t="shared" si="1235"/>
        <v>0</v>
      </c>
      <c r="AD643" s="35">
        <f t="shared" si="1236"/>
        <v>21.93</v>
      </c>
      <c r="AE643" s="19">
        <f t="shared" si="1237"/>
        <v>12</v>
      </c>
      <c r="AF643" s="37">
        <f t="shared" si="1268"/>
        <v>263</v>
      </c>
    </row>
    <row r="644" s="2" customFormat="1" ht="14.25" spans="1:32">
      <c r="A644" s="18">
        <v>829</v>
      </c>
      <c r="B644" s="19" t="str">
        <f>VLOOKUP($K644,[1]房源明细!$B:$P,5,FALSE)</f>
        <v>陈焕军</v>
      </c>
      <c r="C644" s="19" t="s">
        <v>376</v>
      </c>
      <c r="D644" s="19">
        <f>VLOOKUP($K644,[1]房源明细!$B:$P,11,FALSE)</f>
        <v>3</v>
      </c>
      <c r="E644" s="19">
        <f>VLOOKUP($K644,[1]房源明细!$B:$P,12,FALSE)</f>
        <v>0</v>
      </c>
      <c r="F644" s="19">
        <f>VLOOKUP($K644,[1]房源明细!$B:$P,13,FALSE)</f>
        <v>0</v>
      </c>
      <c r="G644" s="19">
        <f>VLOOKUP($K644,[1]房源明细!$B:$P,14,FALSE)</f>
        <v>3</v>
      </c>
      <c r="H644" s="19">
        <f>VLOOKUP($K644,[1]房源明细!$B:$P,15,FALSE)</f>
        <v>0</v>
      </c>
      <c r="I644" s="28">
        <f>VLOOKUP($K644,[1]房源明细!$B:$P,3,FALSE)</f>
        <v>43361</v>
      </c>
      <c r="J644" s="19"/>
      <c r="K644" s="29" t="s">
        <v>1133</v>
      </c>
      <c r="L644" s="19">
        <f>VLOOKUP($K644,[1]房源明细!$B:$P,2,FALSE)</f>
        <v>56.04</v>
      </c>
      <c r="M644" s="19"/>
      <c r="N644" s="19">
        <f t="shared" ref="N644:Q644" si="1361">E644*16</f>
        <v>0</v>
      </c>
      <c r="O644" s="19">
        <f t="shared" si="1361"/>
        <v>0</v>
      </c>
      <c r="P644" s="19">
        <f t="shared" si="1361"/>
        <v>48</v>
      </c>
      <c r="Q644" s="19">
        <f t="shared" si="1361"/>
        <v>0</v>
      </c>
      <c r="R644" s="19">
        <f>[1]房源明细!J834</f>
        <v>4.57</v>
      </c>
      <c r="S644" s="19">
        <f t="shared" ref="S644:V644" si="1362">IF($L644&gt;N644,N644,$L644)</f>
        <v>0</v>
      </c>
      <c r="T644" s="19">
        <f t="shared" si="1362"/>
        <v>0</v>
      </c>
      <c r="U644" s="19">
        <f t="shared" si="1362"/>
        <v>48</v>
      </c>
      <c r="V644" s="19">
        <f t="shared" si="1362"/>
        <v>0</v>
      </c>
      <c r="W644" s="19">
        <f>VLOOKUP($K644,[1]房源明细!$B:$P,10,FALSE)</f>
        <v>219</v>
      </c>
      <c r="X644" s="19">
        <f>IF(DATEDIF(I644,$X$2,"m")&gt;12,12,DATEDIF(I644,$X$2,"m"))</f>
        <v>12</v>
      </c>
      <c r="Y644" s="19">
        <f t="shared" si="1231"/>
        <v>2628</v>
      </c>
      <c r="Z644" s="35">
        <f t="shared" si="1232"/>
        <v>0</v>
      </c>
      <c r="AA644" s="35">
        <f t="shared" si="1233"/>
        <v>0</v>
      </c>
      <c r="AB644" s="36">
        <f t="shared" si="1234"/>
        <v>65.808</v>
      </c>
      <c r="AC644" s="35">
        <f t="shared" si="1235"/>
        <v>0</v>
      </c>
      <c r="AD644" s="35">
        <f t="shared" si="1236"/>
        <v>65.8</v>
      </c>
      <c r="AE644" s="19">
        <f t="shared" si="1237"/>
        <v>12</v>
      </c>
      <c r="AF644" s="37">
        <f t="shared" si="1268"/>
        <v>789</v>
      </c>
    </row>
    <row r="645" s="2" customFormat="1" ht="14.25" spans="1:32">
      <c r="A645" s="18">
        <v>830</v>
      </c>
      <c r="B645" s="19" t="str">
        <f>VLOOKUP($K645,[1]房源明细!$B:$P,5,FALSE)</f>
        <v>史毓明</v>
      </c>
      <c r="C645" s="19" t="s">
        <v>706</v>
      </c>
      <c r="D645" s="19">
        <f>VLOOKUP($K645,[1]房源明细!$B:$P,11,FALSE)</f>
        <v>2</v>
      </c>
      <c r="E645" s="19">
        <f>VLOOKUP($K645,[1]房源明细!$B:$P,12,FALSE)</f>
        <v>0</v>
      </c>
      <c r="F645" s="19">
        <f>VLOOKUP($K645,[1]房源明细!$B:$P,13,FALSE)</f>
        <v>0</v>
      </c>
      <c r="G645" s="19">
        <f>VLOOKUP($K645,[1]房源明细!$B:$P,14,FALSE)</f>
        <v>2</v>
      </c>
      <c r="H645" s="19">
        <f>VLOOKUP($K645,[1]房源明细!$B:$P,15,FALSE)</f>
        <v>0</v>
      </c>
      <c r="I645" s="28">
        <f>VLOOKUP($K645,[1]房源明细!$B:$P,3,FALSE)</f>
        <v>43102</v>
      </c>
      <c r="J645" s="19"/>
      <c r="K645" s="29" t="s">
        <v>1134</v>
      </c>
      <c r="L645" s="19">
        <f>VLOOKUP($K645,[1]房源明细!$B:$P,2,FALSE)</f>
        <v>56.05</v>
      </c>
      <c r="M645" s="19"/>
      <c r="N645" s="19">
        <f t="shared" ref="N645:Q645" si="1363">E645*16</f>
        <v>0</v>
      </c>
      <c r="O645" s="19">
        <f t="shared" si="1363"/>
        <v>0</v>
      </c>
      <c r="P645" s="19">
        <f t="shared" si="1363"/>
        <v>32</v>
      </c>
      <c r="Q645" s="19">
        <f t="shared" si="1363"/>
        <v>0</v>
      </c>
      <c r="R645" s="19">
        <f>[1]房源明细!J835</f>
        <v>4.57</v>
      </c>
      <c r="S645" s="19">
        <f t="shared" ref="S645:V645" si="1364">IF($L645&gt;N645,N645,$L645)</f>
        <v>0</v>
      </c>
      <c r="T645" s="19">
        <f t="shared" si="1364"/>
        <v>0</v>
      </c>
      <c r="U645" s="19">
        <f t="shared" si="1364"/>
        <v>32</v>
      </c>
      <c r="V645" s="19">
        <f t="shared" si="1364"/>
        <v>0</v>
      </c>
      <c r="W645" s="19">
        <f>VLOOKUP($K645,[1]房源明细!$B:$P,10,FALSE)</f>
        <v>219</v>
      </c>
      <c r="X645" s="19">
        <f>IF(DATEDIF(I645,$X$2,"m")&gt;12,12,DATEDIF(I645,$X$2,"m"))</f>
        <v>12</v>
      </c>
      <c r="Y645" s="19">
        <f t="shared" si="1231"/>
        <v>2628</v>
      </c>
      <c r="Z645" s="35">
        <f t="shared" si="1232"/>
        <v>0</v>
      </c>
      <c r="AA645" s="35">
        <f t="shared" si="1233"/>
        <v>0</v>
      </c>
      <c r="AB645" s="36">
        <f t="shared" si="1234"/>
        <v>43.872</v>
      </c>
      <c r="AC645" s="35">
        <f t="shared" si="1235"/>
        <v>0</v>
      </c>
      <c r="AD645" s="35">
        <f t="shared" si="1236"/>
        <v>43.87</v>
      </c>
      <c r="AE645" s="19">
        <f t="shared" si="1237"/>
        <v>12</v>
      </c>
      <c r="AF645" s="37">
        <f t="shared" si="1268"/>
        <v>526</v>
      </c>
    </row>
    <row r="646" s="2" customFormat="1" ht="14.25" spans="1:32">
      <c r="A646" s="18">
        <v>831</v>
      </c>
      <c r="B646" s="19" t="str">
        <f>VLOOKUP($K646,[1]房源明细!$B:$P,5,FALSE)</f>
        <v>朱敏</v>
      </c>
      <c r="C646" s="19" t="s">
        <v>1135</v>
      </c>
      <c r="D646" s="19">
        <f>VLOOKUP($K646,[1]房源明细!$B:$P,11,FALSE)</f>
        <v>3</v>
      </c>
      <c r="E646" s="19">
        <f>VLOOKUP($K646,[1]房源明细!$B:$P,12,FALSE)</f>
        <v>0</v>
      </c>
      <c r="F646" s="19">
        <f>VLOOKUP($K646,[1]房源明细!$B:$P,13,FALSE)</f>
        <v>0</v>
      </c>
      <c r="G646" s="19">
        <f>VLOOKUP($K646,[1]房源明细!$B:$P,14,FALSE)</f>
        <v>3</v>
      </c>
      <c r="H646" s="19">
        <f>VLOOKUP($K646,[1]房源明细!$B:$P,15,FALSE)</f>
        <v>0</v>
      </c>
      <c r="I646" s="28">
        <f>VLOOKUP($K646,[1]房源明细!$B:$P,3,FALSE)</f>
        <v>43424</v>
      </c>
      <c r="J646" s="19"/>
      <c r="K646" s="29" t="s">
        <v>1136</v>
      </c>
      <c r="L646" s="19">
        <f>VLOOKUP($K646,[1]房源明细!$B:$P,2,FALSE)</f>
        <v>56.82</v>
      </c>
      <c r="M646" s="19"/>
      <c r="N646" s="19">
        <f t="shared" ref="N646:Q646" si="1365">E646*16</f>
        <v>0</v>
      </c>
      <c r="O646" s="19">
        <f t="shared" si="1365"/>
        <v>0</v>
      </c>
      <c r="P646" s="19">
        <f t="shared" si="1365"/>
        <v>48</v>
      </c>
      <c r="Q646" s="19">
        <f t="shared" si="1365"/>
        <v>0</v>
      </c>
      <c r="R646" s="19">
        <f>[1]房源明细!J836</f>
        <v>4.57</v>
      </c>
      <c r="S646" s="19">
        <f t="shared" ref="S646:V646" si="1366">IF($L646&gt;N646,N646,$L646)</f>
        <v>0</v>
      </c>
      <c r="T646" s="19">
        <f t="shared" si="1366"/>
        <v>0</v>
      </c>
      <c r="U646" s="19">
        <f t="shared" si="1366"/>
        <v>48</v>
      </c>
      <c r="V646" s="19">
        <f t="shared" si="1366"/>
        <v>0</v>
      </c>
      <c r="W646" s="19">
        <f>VLOOKUP($K646,[1]房源明细!$B:$P,10,FALSE)</f>
        <v>222</v>
      </c>
      <c r="X646" s="19">
        <f>IF(DATEDIF(I646,$X$2,"m")&gt;12,12,DATEDIF(I646,$X$2,"m"))</f>
        <v>12</v>
      </c>
      <c r="Y646" s="19">
        <f t="shared" ref="Y646:Y666" si="1367">W646*X646</f>
        <v>2664</v>
      </c>
      <c r="Z646" s="35">
        <f t="shared" ref="Z646:Z666" si="1368">S646*R646*0.9</f>
        <v>0</v>
      </c>
      <c r="AA646" s="35">
        <f t="shared" ref="AA646:AA666" si="1369">T646*R646*0.8</f>
        <v>0</v>
      </c>
      <c r="AB646" s="36">
        <f t="shared" ref="AB646:AB666" si="1370">U646*R646*0.3</f>
        <v>65.808</v>
      </c>
      <c r="AC646" s="35">
        <f t="shared" ref="AC646:AC666" si="1371">R646*V646*0.4</f>
        <v>0</v>
      </c>
      <c r="AD646" s="35">
        <f t="shared" ref="AD646:AD666" si="1372">TRUNC(Z646+AA646+AB646+AC646,2)</f>
        <v>65.8</v>
      </c>
      <c r="AE646" s="19">
        <f t="shared" ref="AE646:AE666" si="1373">X646</f>
        <v>12</v>
      </c>
      <c r="AF646" s="37">
        <f t="shared" si="1268"/>
        <v>789</v>
      </c>
    </row>
    <row r="647" s="2" customFormat="1" ht="14.25" spans="1:32">
      <c r="A647" s="18">
        <v>833</v>
      </c>
      <c r="B647" s="19" t="str">
        <f>VLOOKUP($K647,[1]房源明细!$B:$P,5,FALSE)</f>
        <v>帅晖</v>
      </c>
      <c r="C647" s="19" t="s">
        <v>696</v>
      </c>
      <c r="D647" s="19">
        <f>VLOOKUP($K647,[1]房源明细!$B:$P,11,FALSE)</f>
        <v>4</v>
      </c>
      <c r="E647" s="19">
        <f>VLOOKUP($K647,[1]房源明细!$B:$P,12,FALSE)</f>
        <v>0</v>
      </c>
      <c r="F647" s="19">
        <f>VLOOKUP($K647,[1]房源明细!$B:$P,13,FALSE)</f>
        <v>0</v>
      </c>
      <c r="G647" s="19">
        <f>VLOOKUP($K647,[1]房源明细!$B:$P,14,FALSE)</f>
        <v>4</v>
      </c>
      <c r="H647" s="19">
        <f>VLOOKUP($K647,[1]房源明细!$B:$P,15,FALSE)</f>
        <v>0</v>
      </c>
      <c r="I647" s="28">
        <f>VLOOKUP($K647,[1]房源明细!$B:$P,3,FALSE)</f>
        <v>43360</v>
      </c>
      <c r="J647" s="19"/>
      <c r="K647" s="29" t="s">
        <v>1137</v>
      </c>
      <c r="L647" s="19">
        <f>VLOOKUP($K647,[1]房源明细!$B:$P,2,FALSE)</f>
        <v>56.04</v>
      </c>
      <c r="M647" s="19"/>
      <c r="N647" s="19">
        <f t="shared" ref="N647:Q647" si="1374">E647*16</f>
        <v>0</v>
      </c>
      <c r="O647" s="19">
        <f t="shared" si="1374"/>
        <v>0</v>
      </c>
      <c r="P647" s="19">
        <f t="shared" si="1374"/>
        <v>64</v>
      </c>
      <c r="Q647" s="19">
        <f t="shared" si="1374"/>
        <v>0</v>
      </c>
      <c r="R647" s="19">
        <f>[1]房源明细!J838</f>
        <v>4.57</v>
      </c>
      <c r="S647" s="19">
        <f t="shared" ref="S647:V647" si="1375">IF($L647&gt;N647,N647,$L647)</f>
        <v>0</v>
      </c>
      <c r="T647" s="19">
        <f t="shared" si="1375"/>
        <v>0</v>
      </c>
      <c r="U647" s="19">
        <f t="shared" si="1375"/>
        <v>56.04</v>
      </c>
      <c r="V647" s="19">
        <f t="shared" si="1375"/>
        <v>0</v>
      </c>
      <c r="W647" s="19">
        <f>VLOOKUP($K647,[1]房源明细!$B:$P,10,FALSE)</f>
        <v>219</v>
      </c>
      <c r="X647" s="19">
        <f>IF(DATEDIF(I647,$X$2,"m")&gt;12,12,DATEDIF(I647,$X$2,"m"))</f>
        <v>12</v>
      </c>
      <c r="Y647" s="19">
        <f t="shared" si="1367"/>
        <v>2628</v>
      </c>
      <c r="Z647" s="35">
        <f t="shared" si="1368"/>
        <v>0</v>
      </c>
      <c r="AA647" s="35">
        <f t="shared" si="1369"/>
        <v>0</v>
      </c>
      <c r="AB647" s="36">
        <f t="shared" si="1370"/>
        <v>76.83084</v>
      </c>
      <c r="AC647" s="35">
        <f t="shared" si="1371"/>
        <v>0</v>
      </c>
      <c r="AD647" s="35">
        <f t="shared" si="1372"/>
        <v>76.83</v>
      </c>
      <c r="AE647" s="19">
        <f t="shared" si="1373"/>
        <v>12</v>
      </c>
      <c r="AF647" s="37">
        <f t="shared" si="1268"/>
        <v>921</v>
      </c>
    </row>
    <row r="648" s="2" customFormat="1" ht="14.25" spans="1:32">
      <c r="A648" s="18">
        <v>834</v>
      </c>
      <c r="B648" s="19" t="str">
        <f>VLOOKUP($K648,[1]房源明细!$B:$P,5,FALSE)</f>
        <v>余翠莲</v>
      </c>
      <c r="C648" s="19" t="s">
        <v>1138</v>
      </c>
      <c r="D648" s="19">
        <f>VLOOKUP($K648,[1]房源明细!$B:$P,11,FALSE)</f>
        <v>2</v>
      </c>
      <c r="E648" s="19">
        <f>VLOOKUP($K648,[1]房源明细!$B:$P,12,FALSE)</f>
        <v>0</v>
      </c>
      <c r="F648" s="19">
        <f>VLOOKUP($K648,[1]房源明细!$B:$P,13,FALSE)</f>
        <v>0</v>
      </c>
      <c r="G648" s="19">
        <f>VLOOKUP($K648,[1]房源明细!$B:$P,14,FALSE)</f>
        <v>2</v>
      </c>
      <c r="H648" s="19">
        <f>VLOOKUP($K648,[1]房源明细!$B:$P,15,FALSE)</f>
        <v>0</v>
      </c>
      <c r="I648" s="28">
        <f>VLOOKUP($K648,[1]房源明细!$B:$P,3,FALSE)</f>
        <v>43109</v>
      </c>
      <c r="J648" s="19"/>
      <c r="K648" s="29" t="s">
        <v>1139</v>
      </c>
      <c r="L648" s="19">
        <f>VLOOKUP($K648,[1]房源明细!$B:$P,2,FALSE)</f>
        <v>56.05</v>
      </c>
      <c r="M648" s="19"/>
      <c r="N648" s="19">
        <f t="shared" ref="N648:Q648" si="1376">E648*16</f>
        <v>0</v>
      </c>
      <c r="O648" s="19">
        <f t="shared" si="1376"/>
        <v>0</v>
      </c>
      <c r="P648" s="19">
        <f t="shared" si="1376"/>
        <v>32</v>
      </c>
      <c r="Q648" s="19">
        <f t="shared" si="1376"/>
        <v>0</v>
      </c>
      <c r="R648" s="19">
        <f>[1]房源明细!J839</f>
        <v>4.57</v>
      </c>
      <c r="S648" s="19">
        <f t="shared" ref="S648:V648" si="1377">IF($L648&gt;N648,N648,$L648)</f>
        <v>0</v>
      </c>
      <c r="T648" s="19">
        <f t="shared" si="1377"/>
        <v>0</v>
      </c>
      <c r="U648" s="19">
        <f t="shared" si="1377"/>
        <v>32</v>
      </c>
      <c r="V648" s="19">
        <f t="shared" si="1377"/>
        <v>0</v>
      </c>
      <c r="W648" s="19">
        <f>VLOOKUP($K648,[1]房源明细!$B:$P,10,FALSE)</f>
        <v>219</v>
      </c>
      <c r="X648" s="19">
        <f>IF(DATEDIF(I648,$X$2,"m")&gt;12,12,DATEDIF(I648,$X$2,"m"))</f>
        <v>12</v>
      </c>
      <c r="Y648" s="19">
        <f t="shared" si="1367"/>
        <v>2628</v>
      </c>
      <c r="Z648" s="35">
        <f t="shared" si="1368"/>
        <v>0</v>
      </c>
      <c r="AA648" s="35">
        <f t="shared" si="1369"/>
        <v>0</v>
      </c>
      <c r="AB648" s="36">
        <f t="shared" si="1370"/>
        <v>43.872</v>
      </c>
      <c r="AC648" s="35">
        <f t="shared" si="1371"/>
        <v>0</v>
      </c>
      <c r="AD648" s="35">
        <f t="shared" si="1372"/>
        <v>43.87</v>
      </c>
      <c r="AE648" s="19">
        <f t="shared" si="1373"/>
        <v>12</v>
      </c>
      <c r="AF648" s="37">
        <f t="shared" si="1268"/>
        <v>526</v>
      </c>
    </row>
    <row r="649" s="2" customFormat="1" ht="14.25" spans="1:32">
      <c r="A649" s="18">
        <v>835</v>
      </c>
      <c r="B649" s="19" t="str">
        <f>VLOOKUP($K649,[1]房源明细!$B:$P,5,FALSE)</f>
        <v>刘勇</v>
      </c>
      <c r="C649" s="19" t="s">
        <v>1140</v>
      </c>
      <c r="D649" s="19">
        <f>VLOOKUP($K649,[1]房源明细!$B:$P,11,FALSE)</f>
        <v>1</v>
      </c>
      <c r="E649" s="19">
        <f>VLOOKUP($K649,[1]房源明细!$B:$P,12,FALSE)</f>
        <v>0</v>
      </c>
      <c r="F649" s="19">
        <f>VLOOKUP($K649,[1]房源明细!$B:$P,13,FALSE)</f>
        <v>0</v>
      </c>
      <c r="G649" s="19">
        <f>VLOOKUP($K649,[1]房源明细!$B:$P,14,FALSE)</f>
        <v>1</v>
      </c>
      <c r="H649" s="19">
        <f>VLOOKUP($K649,[1]房源明细!$B:$P,15,FALSE)</f>
        <v>0</v>
      </c>
      <c r="I649" s="28">
        <f>VLOOKUP($K649,[1]房源明细!$B:$P,3,FALSE)</f>
        <v>43040</v>
      </c>
      <c r="J649" s="19"/>
      <c r="K649" s="29" t="s">
        <v>1141</v>
      </c>
      <c r="L649" s="19">
        <f>VLOOKUP($K649,[1]房源明细!$B:$P,2,FALSE)</f>
        <v>56.82</v>
      </c>
      <c r="M649" s="19"/>
      <c r="N649" s="19">
        <f t="shared" ref="N649:Q649" si="1378">E649*16</f>
        <v>0</v>
      </c>
      <c r="O649" s="19">
        <f t="shared" si="1378"/>
        <v>0</v>
      </c>
      <c r="P649" s="19">
        <f t="shared" si="1378"/>
        <v>16</v>
      </c>
      <c r="Q649" s="19">
        <f t="shared" si="1378"/>
        <v>0</v>
      </c>
      <c r="R649" s="19">
        <f>[1]房源明细!J840</f>
        <v>4.57</v>
      </c>
      <c r="S649" s="19">
        <f t="shared" ref="S649:V649" si="1379">IF($L649&gt;N649,N649,$L649)</f>
        <v>0</v>
      </c>
      <c r="T649" s="19">
        <f t="shared" si="1379"/>
        <v>0</v>
      </c>
      <c r="U649" s="19">
        <f t="shared" si="1379"/>
        <v>16</v>
      </c>
      <c r="V649" s="19">
        <f t="shared" si="1379"/>
        <v>0</v>
      </c>
      <c r="W649" s="19">
        <f>VLOOKUP($K649,[1]房源明细!$B:$P,10,FALSE)</f>
        <v>222</v>
      </c>
      <c r="X649" s="19">
        <f>IF(DATEDIF(I649,$X$2,"m")&gt;12,12,DATEDIF(I649,$X$2,"m"))</f>
        <v>12</v>
      </c>
      <c r="Y649" s="19">
        <f t="shared" si="1367"/>
        <v>2664</v>
      </c>
      <c r="Z649" s="35">
        <f t="shared" si="1368"/>
        <v>0</v>
      </c>
      <c r="AA649" s="35">
        <f t="shared" si="1369"/>
        <v>0</v>
      </c>
      <c r="AB649" s="36">
        <f t="shared" si="1370"/>
        <v>21.936</v>
      </c>
      <c r="AC649" s="35">
        <f t="shared" si="1371"/>
        <v>0</v>
      </c>
      <c r="AD649" s="35">
        <f t="shared" si="1372"/>
        <v>21.93</v>
      </c>
      <c r="AE649" s="19">
        <f t="shared" si="1373"/>
        <v>12</v>
      </c>
      <c r="AF649" s="37">
        <f t="shared" si="1268"/>
        <v>263</v>
      </c>
    </row>
    <row r="650" s="2" customFormat="1" ht="14.25" spans="1:32">
      <c r="A650" s="18">
        <v>836</v>
      </c>
      <c r="B650" s="19" t="str">
        <f>VLOOKUP($K650,[1]房源明细!$B:$P,5,FALSE)</f>
        <v>陈智</v>
      </c>
      <c r="C650" s="19" t="s">
        <v>355</v>
      </c>
      <c r="D650" s="19">
        <f>VLOOKUP($K650,[1]房源明细!$B:$P,11,FALSE)</f>
        <v>3</v>
      </c>
      <c r="E650" s="19">
        <f>VLOOKUP($K650,[1]房源明细!$B:$P,12,FALSE)</f>
        <v>0</v>
      </c>
      <c r="F650" s="19">
        <f>VLOOKUP($K650,[1]房源明细!$B:$P,13,FALSE)</f>
        <v>0</v>
      </c>
      <c r="G650" s="19">
        <f>VLOOKUP($K650,[1]房源明细!$B:$P,14,FALSE)</f>
        <v>3</v>
      </c>
      <c r="H650" s="19">
        <f>VLOOKUP($K650,[1]房源明细!$B:$P,15,FALSE)</f>
        <v>0</v>
      </c>
      <c r="I650" s="28">
        <f>VLOOKUP($K650,[1]房源明细!$B:$P,3,FALSE)</f>
        <v>43111</v>
      </c>
      <c r="J650" s="19"/>
      <c r="K650" s="29" t="s">
        <v>1142</v>
      </c>
      <c r="L650" s="19">
        <f>VLOOKUP($K650,[1]房源明细!$B:$P,2,FALSE)</f>
        <v>57.36</v>
      </c>
      <c r="M650" s="19"/>
      <c r="N650" s="19">
        <f t="shared" ref="N650:Q650" si="1380">E650*16</f>
        <v>0</v>
      </c>
      <c r="O650" s="19">
        <f t="shared" si="1380"/>
        <v>0</v>
      </c>
      <c r="P650" s="19">
        <f t="shared" si="1380"/>
        <v>48</v>
      </c>
      <c r="Q650" s="19">
        <f t="shared" si="1380"/>
        <v>0</v>
      </c>
      <c r="R650" s="19">
        <f>[1]房源明细!J841</f>
        <v>4.57</v>
      </c>
      <c r="S650" s="19">
        <f t="shared" ref="S650:V650" si="1381">IF($L650&gt;N650,N650,$L650)</f>
        <v>0</v>
      </c>
      <c r="T650" s="19">
        <f t="shared" si="1381"/>
        <v>0</v>
      </c>
      <c r="U650" s="19">
        <f t="shared" si="1381"/>
        <v>48</v>
      </c>
      <c r="V650" s="19">
        <f t="shared" si="1381"/>
        <v>0</v>
      </c>
      <c r="W650" s="19">
        <f>VLOOKUP($K650,[1]房源明细!$B:$P,10,FALSE)</f>
        <v>224</v>
      </c>
      <c r="X650" s="19">
        <f>IF(DATEDIF(I650,$X$2,"m")&gt;12,12,DATEDIF(I650,$X$2,"m"))</f>
        <v>12</v>
      </c>
      <c r="Y650" s="19">
        <f t="shared" si="1367"/>
        <v>2688</v>
      </c>
      <c r="Z650" s="35">
        <f t="shared" si="1368"/>
        <v>0</v>
      </c>
      <c r="AA650" s="35">
        <f t="shared" si="1369"/>
        <v>0</v>
      </c>
      <c r="AB650" s="36">
        <f t="shared" si="1370"/>
        <v>65.808</v>
      </c>
      <c r="AC650" s="35">
        <f t="shared" si="1371"/>
        <v>0</v>
      </c>
      <c r="AD650" s="35">
        <f t="shared" si="1372"/>
        <v>65.8</v>
      </c>
      <c r="AE650" s="19">
        <f t="shared" si="1373"/>
        <v>12</v>
      </c>
      <c r="AF650" s="37">
        <f t="shared" si="1268"/>
        <v>789</v>
      </c>
    </row>
    <row r="651" s="2" customFormat="1" ht="14.25" spans="1:32">
      <c r="A651" s="18">
        <v>837</v>
      </c>
      <c r="B651" s="19" t="str">
        <f>VLOOKUP($K651,[1]房源明细!$B:$P,5,FALSE)</f>
        <v>徐春花</v>
      </c>
      <c r="C651" s="19" t="s">
        <v>1143</v>
      </c>
      <c r="D651" s="19">
        <f>VLOOKUP($K651,[1]房源明细!$B:$P,11,FALSE)</f>
        <v>1</v>
      </c>
      <c r="E651" s="19">
        <f>VLOOKUP($K651,[1]房源明细!$B:$P,12,FALSE)</f>
        <v>0</v>
      </c>
      <c r="F651" s="19">
        <f>VLOOKUP($K651,[1]房源明细!$B:$P,13,FALSE)</f>
        <v>0</v>
      </c>
      <c r="G651" s="19">
        <f>VLOOKUP($K651,[1]房源明细!$B:$P,14,FALSE)</f>
        <v>1</v>
      </c>
      <c r="H651" s="19">
        <f>VLOOKUP($K651,[1]房源明细!$B:$P,15,FALSE)</f>
        <v>0</v>
      </c>
      <c r="I651" s="28">
        <f>VLOOKUP($K651,[1]房源明细!$B:$P,3,FALSE)</f>
        <v>43372</v>
      </c>
      <c r="J651" s="19"/>
      <c r="K651" s="29" t="s">
        <v>1144</v>
      </c>
      <c r="L651" s="19">
        <f>VLOOKUP($K651,[1]房源明细!$B:$P,2,FALSE)</f>
        <v>56.04</v>
      </c>
      <c r="M651" s="19"/>
      <c r="N651" s="19">
        <f t="shared" ref="N651:Q651" si="1382">E651*16</f>
        <v>0</v>
      </c>
      <c r="O651" s="19">
        <f t="shared" si="1382"/>
        <v>0</v>
      </c>
      <c r="P651" s="19">
        <f t="shared" si="1382"/>
        <v>16</v>
      </c>
      <c r="Q651" s="19">
        <f t="shared" si="1382"/>
        <v>0</v>
      </c>
      <c r="R651" s="19">
        <f>[1]房源明细!J842</f>
        <v>4.57</v>
      </c>
      <c r="S651" s="19">
        <f t="shared" ref="S651:V651" si="1383">IF($L651&gt;N651,N651,$L651)</f>
        <v>0</v>
      </c>
      <c r="T651" s="19">
        <f t="shared" si="1383"/>
        <v>0</v>
      </c>
      <c r="U651" s="19">
        <f t="shared" si="1383"/>
        <v>16</v>
      </c>
      <c r="V651" s="19">
        <f t="shared" si="1383"/>
        <v>0</v>
      </c>
      <c r="W651" s="19">
        <f>VLOOKUP($K651,[1]房源明细!$B:$P,10,FALSE)</f>
        <v>219</v>
      </c>
      <c r="X651" s="19">
        <f>IF(DATEDIF(I651,$X$2,"m")&gt;12,12,DATEDIF(I651,$X$2,"m"))</f>
        <v>12</v>
      </c>
      <c r="Y651" s="19">
        <f t="shared" si="1367"/>
        <v>2628</v>
      </c>
      <c r="Z651" s="35">
        <f t="shared" si="1368"/>
        <v>0</v>
      </c>
      <c r="AA651" s="35">
        <f t="shared" si="1369"/>
        <v>0</v>
      </c>
      <c r="AB651" s="36">
        <f t="shared" si="1370"/>
        <v>21.936</v>
      </c>
      <c r="AC651" s="35">
        <f t="shared" si="1371"/>
        <v>0</v>
      </c>
      <c r="AD651" s="35">
        <f t="shared" si="1372"/>
        <v>21.93</v>
      </c>
      <c r="AE651" s="19">
        <f t="shared" si="1373"/>
        <v>12</v>
      </c>
      <c r="AF651" s="37">
        <f t="shared" si="1268"/>
        <v>263</v>
      </c>
    </row>
    <row r="652" s="2" customFormat="1" ht="14.25" spans="1:32">
      <c r="A652" s="18">
        <v>838</v>
      </c>
      <c r="B652" s="19" t="str">
        <f>VLOOKUP($K652,[1]房源明细!$B:$P,5,FALSE)</f>
        <v>袁红民</v>
      </c>
      <c r="C652" s="19" t="s">
        <v>1145</v>
      </c>
      <c r="D652" s="19">
        <f>VLOOKUP($K652,[1]房源明细!$B:$P,11,FALSE)</f>
        <v>3</v>
      </c>
      <c r="E652" s="19">
        <f>VLOOKUP($K652,[1]房源明细!$B:$P,12,FALSE)</f>
        <v>0</v>
      </c>
      <c r="F652" s="19">
        <f>VLOOKUP($K652,[1]房源明细!$B:$P,13,FALSE)</f>
        <v>0</v>
      </c>
      <c r="G652" s="19">
        <f>VLOOKUP($K652,[1]房源明细!$B:$P,14,FALSE)</f>
        <v>3</v>
      </c>
      <c r="H652" s="19">
        <f>VLOOKUP($K652,[1]房源明细!$B:$P,15,FALSE)</f>
        <v>0</v>
      </c>
      <c r="I652" s="28">
        <f>VLOOKUP($K652,[1]房源明细!$B:$P,3,FALSE)</f>
        <v>43222</v>
      </c>
      <c r="J652" s="19"/>
      <c r="K652" s="29" t="s">
        <v>1146</v>
      </c>
      <c r="L652" s="19">
        <f>VLOOKUP($K652,[1]房源明细!$B:$P,2,FALSE)</f>
        <v>56.05</v>
      </c>
      <c r="M652" s="19"/>
      <c r="N652" s="19">
        <f t="shared" ref="N652:Q652" si="1384">E652*16</f>
        <v>0</v>
      </c>
      <c r="O652" s="19">
        <f t="shared" si="1384"/>
        <v>0</v>
      </c>
      <c r="P652" s="19">
        <f t="shared" si="1384"/>
        <v>48</v>
      </c>
      <c r="Q652" s="19">
        <f t="shared" si="1384"/>
        <v>0</v>
      </c>
      <c r="R652" s="19">
        <f>[1]房源明细!J843</f>
        <v>4.57</v>
      </c>
      <c r="S652" s="19">
        <f t="shared" ref="S652:V652" si="1385">IF($L652&gt;N652,N652,$L652)</f>
        <v>0</v>
      </c>
      <c r="T652" s="19">
        <f t="shared" si="1385"/>
        <v>0</v>
      </c>
      <c r="U652" s="19">
        <f t="shared" si="1385"/>
        <v>48</v>
      </c>
      <c r="V652" s="19">
        <f t="shared" si="1385"/>
        <v>0</v>
      </c>
      <c r="W652" s="19">
        <f>VLOOKUP($K652,[1]房源明细!$B:$P,10,FALSE)</f>
        <v>219</v>
      </c>
      <c r="X652" s="19">
        <f>IF(DATEDIF(I652,$X$2,"m")&gt;12,12,DATEDIF(I652,$X$2,"m"))</f>
        <v>12</v>
      </c>
      <c r="Y652" s="19">
        <f t="shared" si="1367"/>
        <v>2628</v>
      </c>
      <c r="Z652" s="35">
        <f t="shared" si="1368"/>
        <v>0</v>
      </c>
      <c r="AA652" s="35">
        <f t="shared" si="1369"/>
        <v>0</v>
      </c>
      <c r="AB652" s="36">
        <f t="shared" si="1370"/>
        <v>65.808</v>
      </c>
      <c r="AC652" s="35">
        <f t="shared" si="1371"/>
        <v>0</v>
      </c>
      <c r="AD652" s="35">
        <f t="shared" si="1372"/>
        <v>65.8</v>
      </c>
      <c r="AE652" s="19">
        <f t="shared" si="1373"/>
        <v>12</v>
      </c>
      <c r="AF652" s="37">
        <f t="shared" si="1268"/>
        <v>789</v>
      </c>
    </row>
    <row r="653" s="2" customFormat="1" ht="14.25" spans="1:32">
      <c r="A653" s="18">
        <v>839</v>
      </c>
      <c r="B653" s="19" t="str">
        <f>VLOOKUP($K653,[1]房源明细!$B:$P,5,FALSE)</f>
        <v>曲维明</v>
      </c>
      <c r="C653" s="19" t="s">
        <v>312</v>
      </c>
      <c r="D653" s="19">
        <f>VLOOKUP($K653,[1]房源明细!$B:$P,11,FALSE)</f>
        <v>2</v>
      </c>
      <c r="E653" s="19">
        <f>VLOOKUP($K653,[1]房源明细!$B:$P,12,FALSE)</f>
        <v>0</v>
      </c>
      <c r="F653" s="19">
        <f>VLOOKUP($K653,[1]房源明细!$B:$P,13,FALSE)</f>
        <v>0</v>
      </c>
      <c r="G653" s="19">
        <f>VLOOKUP($K653,[1]房源明细!$B:$P,14,FALSE)</f>
        <v>2</v>
      </c>
      <c r="H653" s="19">
        <f>VLOOKUP($K653,[1]房源明细!$B:$P,15,FALSE)</f>
        <v>0</v>
      </c>
      <c r="I653" s="28">
        <f>VLOOKUP($K653,[1]房源明细!$B:$P,3,FALSE)</f>
        <v>43368</v>
      </c>
      <c r="J653" s="19"/>
      <c r="K653" s="29" t="s">
        <v>1147</v>
      </c>
      <c r="L653" s="19">
        <f>VLOOKUP($K653,[1]房源明细!$B:$P,2,FALSE)</f>
        <v>56.82</v>
      </c>
      <c r="M653" s="19"/>
      <c r="N653" s="19">
        <f t="shared" ref="N653:Q653" si="1386">E653*16</f>
        <v>0</v>
      </c>
      <c r="O653" s="19">
        <f t="shared" si="1386"/>
        <v>0</v>
      </c>
      <c r="P653" s="19">
        <f t="shared" si="1386"/>
        <v>32</v>
      </c>
      <c r="Q653" s="19">
        <f t="shared" si="1386"/>
        <v>0</v>
      </c>
      <c r="R653" s="19">
        <f>[1]房源明细!J844</f>
        <v>4.57</v>
      </c>
      <c r="S653" s="19">
        <f t="shared" ref="S653:V653" si="1387">IF($L653&gt;N653,N653,$L653)</f>
        <v>0</v>
      </c>
      <c r="T653" s="19">
        <f t="shared" si="1387"/>
        <v>0</v>
      </c>
      <c r="U653" s="19">
        <f t="shared" si="1387"/>
        <v>32</v>
      </c>
      <c r="V653" s="19">
        <f t="shared" si="1387"/>
        <v>0</v>
      </c>
      <c r="W653" s="19">
        <f>VLOOKUP($K653,[1]房源明细!$B:$P,10,FALSE)</f>
        <v>222</v>
      </c>
      <c r="X653" s="19">
        <f>IF(DATEDIF(I653,$X$2,"m")&gt;12,12,DATEDIF(I653,$X$2,"m"))</f>
        <v>12</v>
      </c>
      <c r="Y653" s="19">
        <f t="shared" si="1367"/>
        <v>2664</v>
      </c>
      <c r="Z653" s="35">
        <f t="shared" si="1368"/>
        <v>0</v>
      </c>
      <c r="AA653" s="35">
        <f t="shared" si="1369"/>
        <v>0</v>
      </c>
      <c r="AB653" s="36">
        <f t="shared" si="1370"/>
        <v>43.872</v>
      </c>
      <c r="AC653" s="35">
        <f t="shared" si="1371"/>
        <v>0</v>
      </c>
      <c r="AD653" s="35">
        <f t="shared" si="1372"/>
        <v>43.87</v>
      </c>
      <c r="AE653" s="19">
        <f t="shared" si="1373"/>
        <v>12</v>
      </c>
      <c r="AF653" s="37">
        <f t="shared" si="1268"/>
        <v>526</v>
      </c>
    </row>
    <row r="654" s="2" customFormat="1" ht="14.25" spans="1:32">
      <c r="A654" s="18">
        <v>840</v>
      </c>
      <c r="B654" s="19" t="str">
        <f>VLOOKUP($K654,[1]房源明细!$B:$P,5,FALSE)</f>
        <v>彭建明</v>
      </c>
      <c r="C654" s="19" t="s">
        <v>1148</v>
      </c>
      <c r="D654" s="19">
        <f>VLOOKUP($K654,[1]房源明细!$B:$P,11,FALSE)</f>
        <v>2</v>
      </c>
      <c r="E654" s="19">
        <f>VLOOKUP($K654,[1]房源明细!$B:$P,12,FALSE)</f>
        <v>0</v>
      </c>
      <c r="F654" s="19">
        <f>VLOOKUP($K654,[1]房源明细!$B:$P,13,FALSE)</f>
        <v>0</v>
      </c>
      <c r="G654" s="19">
        <f>VLOOKUP($K654,[1]房源明细!$B:$P,14,FALSE)</f>
        <v>2</v>
      </c>
      <c r="H654" s="19">
        <f>VLOOKUP($K654,[1]房源明细!$B:$P,15,FALSE)</f>
        <v>0</v>
      </c>
      <c r="I654" s="28">
        <f>VLOOKUP($K654,[1]房源明细!$B:$P,3,FALSE)</f>
        <v>43370</v>
      </c>
      <c r="J654" s="19"/>
      <c r="K654" s="29" t="s">
        <v>1149</v>
      </c>
      <c r="L654" s="19">
        <f>VLOOKUP($K654,[1]房源明细!$B:$P,2,FALSE)</f>
        <v>57.36</v>
      </c>
      <c r="M654" s="19"/>
      <c r="N654" s="19">
        <f t="shared" ref="N654:Q654" si="1388">E654*16</f>
        <v>0</v>
      </c>
      <c r="O654" s="19">
        <f t="shared" si="1388"/>
        <v>0</v>
      </c>
      <c r="P654" s="19">
        <f t="shared" si="1388"/>
        <v>32</v>
      </c>
      <c r="Q654" s="19">
        <f t="shared" si="1388"/>
        <v>0</v>
      </c>
      <c r="R654" s="19">
        <f>[1]房源明细!J845</f>
        <v>4.57</v>
      </c>
      <c r="S654" s="19">
        <f t="shared" ref="S654:V654" si="1389">IF($L654&gt;N654,N654,$L654)</f>
        <v>0</v>
      </c>
      <c r="T654" s="19">
        <f t="shared" si="1389"/>
        <v>0</v>
      </c>
      <c r="U654" s="19">
        <f t="shared" si="1389"/>
        <v>32</v>
      </c>
      <c r="V654" s="19">
        <f t="shared" si="1389"/>
        <v>0</v>
      </c>
      <c r="W654" s="19">
        <f>VLOOKUP($K654,[1]房源明细!$B:$P,10,FALSE)</f>
        <v>224</v>
      </c>
      <c r="X654" s="19">
        <f>IF(DATEDIF(I654,$X$2,"m")&gt;12,12,DATEDIF(I654,$X$2,"m"))</f>
        <v>12</v>
      </c>
      <c r="Y654" s="19">
        <f t="shared" si="1367"/>
        <v>2688</v>
      </c>
      <c r="Z654" s="35">
        <f t="shared" si="1368"/>
        <v>0</v>
      </c>
      <c r="AA654" s="35">
        <f t="shared" si="1369"/>
        <v>0</v>
      </c>
      <c r="AB654" s="36">
        <f t="shared" si="1370"/>
        <v>43.872</v>
      </c>
      <c r="AC654" s="35">
        <f t="shared" si="1371"/>
        <v>0</v>
      </c>
      <c r="AD654" s="35">
        <f t="shared" si="1372"/>
        <v>43.87</v>
      </c>
      <c r="AE654" s="19">
        <f t="shared" si="1373"/>
        <v>12</v>
      </c>
      <c r="AF654" s="37">
        <f t="shared" si="1268"/>
        <v>526</v>
      </c>
    </row>
    <row r="655" s="2" customFormat="1" ht="14.25" spans="1:32">
      <c r="A655" s="18">
        <v>841</v>
      </c>
      <c r="B655" s="19" t="str">
        <f>VLOOKUP($K655,[1]房源明细!$B:$P,5,FALSE)</f>
        <v>张陵</v>
      </c>
      <c r="C655" s="19" t="s">
        <v>1150</v>
      </c>
      <c r="D655" s="19">
        <f>VLOOKUP($K655,[1]房源明细!$B:$P,11,FALSE)</f>
        <v>1</v>
      </c>
      <c r="E655" s="19">
        <f>VLOOKUP($K655,[1]房源明细!$B:$P,12,FALSE)</f>
        <v>1</v>
      </c>
      <c r="F655" s="19">
        <f>VLOOKUP($K655,[1]房源明细!$B:$P,13,FALSE)</f>
        <v>0</v>
      </c>
      <c r="G655" s="19">
        <f>VLOOKUP($K655,[1]房源明细!$B:$P,14,FALSE)</f>
        <v>0</v>
      </c>
      <c r="H655" s="19">
        <f>VLOOKUP($K655,[1]房源明细!$B:$P,15,FALSE)</f>
        <v>0</v>
      </c>
      <c r="I655" s="28">
        <f>VLOOKUP($K655,[1]房源明细!$B:$P,3,FALSE)</f>
        <v>43105</v>
      </c>
      <c r="J655" s="19"/>
      <c r="K655" s="29" t="s">
        <v>1151</v>
      </c>
      <c r="L655" s="19">
        <f>VLOOKUP($K655,[1]房源明细!$B:$P,2,FALSE)</f>
        <v>56.04</v>
      </c>
      <c r="M655" s="19"/>
      <c r="N655" s="19">
        <f t="shared" ref="N655:Q655" si="1390">E655*16</f>
        <v>16</v>
      </c>
      <c r="O655" s="19">
        <f t="shared" si="1390"/>
        <v>0</v>
      </c>
      <c r="P655" s="19">
        <f t="shared" si="1390"/>
        <v>0</v>
      </c>
      <c r="Q655" s="19">
        <f t="shared" si="1390"/>
        <v>0</v>
      </c>
      <c r="R655" s="19">
        <f>[1]房源明细!J846</f>
        <v>4.57</v>
      </c>
      <c r="S655" s="19">
        <f t="shared" ref="S655:V655" si="1391">IF($L655&gt;N655,N655,$L655)</f>
        <v>16</v>
      </c>
      <c r="T655" s="19">
        <f t="shared" si="1391"/>
        <v>0</v>
      </c>
      <c r="U655" s="19">
        <f t="shared" si="1391"/>
        <v>0</v>
      </c>
      <c r="V655" s="19">
        <f t="shared" si="1391"/>
        <v>0</v>
      </c>
      <c r="W655" s="19">
        <f>VLOOKUP($K655,[1]房源明细!$B:$P,10,FALSE)</f>
        <v>219</v>
      </c>
      <c r="X655" s="19">
        <f>IF(DATEDIF(I655,$X$2,"m")&gt;12,12,DATEDIF(I655,$X$2,"m"))</f>
        <v>12</v>
      </c>
      <c r="Y655" s="19">
        <f t="shared" si="1367"/>
        <v>2628</v>
      </c>
      <c r="Z655" s="35">
        <f t="shared" si="1368"/>
        <v>65.808</v>
      </c>
      <c r="AA655" s="35">
        <f t="shared" si="1369"/>
        <v>0</v>
      </c>
      <c r="AB655" s="36">
        <f t="shared" si="1370"/>
        <v>0</v>
      </c>
      <c r="AC655" s="35">
        <f t="shared" si="1371"/>
        <v>0</v>
      </c>
      <c r="AD655" s="35">
        <f t="shared" si="1372"/>
        <v>65.8</v>
      </c>
      <c r="AE655" s="19">
        <f t="shared" si="1373"/>
        <v>12</v>
      </c>
      <c r="AF655" s="37">
        <f t="shared" si="1268"/>
        <v>789</v>
      </c>
    </row>
    <row r="656" s="2" customFormat="1" ht="14.25" spans="1:32">
      <c r="A656" s="18">
        <v>842</v>
      </c>
      <c r="B656" s="19" t="str">
        <f>VLOOKUP($K656,[1]房源明细!$B:$P,5,FALSE)</f>
        <v>石义城</v>
      </c>
      <c r="C656" s="19" t="s">
        <v>1152</v>
      </c>
      <c r="D656" s="19">
        <f>VLOOKUP($K656,[1]房源明细!$B:$P,11,FALSE)</f>
        <v>2</v>
      </c>
      <c r="E656" s="19">
        <f>VLOOKUP($K656,[1]房源明细!$B:$P,12,FALSE)</f>
        <v>2</v>
      </c>
      <c r="F656" s="19">
        <f>VLOOKUP($K656,[1]房源明细!$B:$P,13,FALSE)</f>
        <v>0</v>
      </c>
      <c r="G656" s="19">
        <f>VLOOKUP($K656,[1]房源明细!$B:$P,14,FALSE)</f>
        <v>0</v>
      </c>
      <c r="H656" s="19">
        <f>VLOOKUP($K656,[1]房源明细!$B:$P,15,FALSE)</f>
        <v>0</v>
      </c>
      <c r="I656" s="28">
        <f>VLOOKUP($K656,[1]房源明细!$B:$P,3,FALSE)</f>
        <v>43112</v>
      </c>
      <c r="J656" s="19"/>
      <c r="K656" s="29" t="s">
        <v>1153</v>
      </c>
      <c r="L656" s="19">
        <f>VLOOKUP($K656,[1]房源明细!$B:$P,2,FALSE)</f>
        <v>56.05</v>
      </c>
      <c r="M656" s="19"/>
      <c r="N656" s="19">
        <f t="shared" ref="N656:Q656" si="1392">E656*16</f>
        <v>32</v>
      </c>
      <c r="O656" s="19">
        <f t="shared" si="1392"/>
        <v>0</v>
      </c>
      <c r="P656" s="19">
        <f t="shared" si="1392"/>
        <v>0</v>
      </c>
      <c r="Q656" s="19">
        <f t="shared" si="1392"/>
        <v>0</v>
      </c>
      <c r="R656" s="19">
        <f>[1]房源明细!J847</f>
        <v>4.57</v>
      </c>
      <c r="S656" s="19">
        <f t="shared" ref="S656:V656" si="1393">IF($L656&gt;N656,N656,$L656)</f>
        <v>32</v>
      </c>
      <c r="T656" s="19">
        <f t="shared" si="1393"/>
        <v>0</v>
      </c>
      <c r="U656" s="19">
        <f t="shared" si="1393"/>
        <v>0</v>
      </c>
      <c r="V656" s="19">
        <f t="shared" si="1393"/>
        <v>0</v>
      </c>
      <c r="W656" s="19">
        <f>VLOOKUP($K656,[1]房源明细!$B:$P,10,FALSE)</f>
        <v>219</v>
      </c>
      <c r="X656" s="19">
        <f>IF(DATEDIF(I656,$X$2,"m")&gt;12,12,DATEDIF(I656,$X$2,"m"))</f>
        <v>12</v>
      </c>
      <c r="Y656" s="19">
        <f t="shared" si="1367"/>
        <v>2628</v>
      </c>
      <c r="Z656" s="35">
        <f t="shared" si="1368"/>
        <v>131.616</v>
      </c>
      <c r="AA656" s="35">
        <f t="shared" si="1369"/>
        <v>0</v>
      </c>
      <c r="AB656" s="36">
        <f t="shared" si="1370"/>
        <v>0</v>
      </c>
      <c r="AC656" s="35">
        <f t="shared" si="1371"/>
        <v>0</v>
      </c>
      <c r="AD656" s="35">
        <f t="shared" si="1372"/>
        <v>131.61</v>
      </c>
      <c r="AE656" s="19">
        <f t="shared" si="1373"/>
        <v>12</v>
      </c>
      <c r="AF656" s="37">
        <f t="shared" si="1268"/>
        <v>1579</v>
      </c>
    </row>
    <row r="657" s="2" customFormat="1" ht="14.25" spans="1:32">
      <c r="A657" s="18">
        <v>843</v>
      </c>
      <c r="B657" s="19" t="str">
        <f>VLOOKUP($K657,[1]房源明细!$B:$P,5,FALSE)</f>
        <v>晏建桥</v>
      </c>
      <c r="C657" s="19" t="s">
        <v>1154</v>
      </c>
      <c r="D657" s="19">
        <f>VLOOKUP($K657,[1]房源明细!$B:$P,11,FALSE)</f>
        <v>2</v>
      </c>
      <c r="E657" s="19">
        <f>VLOOKUP($K657,[1]房源明细!$B:$P,12,FALSE)</f>
        <v>0</v>
      </c>
      <c r="F657" s="19">
        <f>VLOOKUP($K657,[1]房源明细!$B:$P,13,FALSE)</f>
        <v>0</v>
      </c>
      <c r="G657" s="19">
        <f>VLOOKUP($K657,[1]房源明细!$B:$P,14,FALSE)</f>
        <v>2</v>
      </c>
      <c r="H657" s="19">
        <f>VLOOKUP($K657,[1]房源明细!$B:$P,15,FALSE)</f>
        <v>0</v>
      </c>
      <c r="I657" s="28">
        <f>VLOOKUP($K657,[1]房源明细!$B:$P,3,FALSE)</f>
        <v>43373</v>
      </c>
      <c r="J657" s="19"/>
      <c r="K657" s="29" t="s">
        <v>1155</v>
      </c>
      <c r="L657" s="19">
        <f>VLOOKUP($K657,[1]房源明细!$B:$P,2,FALSE)</f>
        <v>56.82</v>
      </c>
      <c r="M657" s="19"/>
      <c r="N657" s="19">
        <f t="shared" ref="N657:Q657" si="1394">E657*16</f>
        <v>0</v>
      </c>
      <c r="O657" s="19">
        <f t="shared" si="1394"/>
        <v>0</v>
      </c>
      <c r="P657" s="19">
        <f t="shared" si="1394"/>
        <v>32</v>
      </c>
      <c r="Q657" s="19">
        <f t="shared" si="1394"/>
        <v>0</v>
      </c>
      <c r="R657" s="19">
        <f>[1]房源明细!J848</f>
        <v>4.57</v>
      </c>
      <c r="S657" s="19">
        <f t="shared" ref="S657:V657" si="1395">IF($L657&gt;N657,N657,$L657)</f>
        <v>0</v>
      </c>
      <c r="T657" s="19">
        <f t="shared" si="1395"/>
        <v>0</v>
      </c>
      <c r="U657" s="19">
        <f t="shared" si="1395"/>
        <v>32</v>
      </c>
      <c r="V657" s="19">
        <f t="shared" si="1395"/>
        <v>0</v>
      </c>
      <c r="W657" s="19">
        <f>VLOOKUP($K657,[1]房源明细!$B:$P,10,FALSE)</f>
        <v>222</v>
      </c>
      <c r="X657" s="19">
        <f>IF(DATEDIF(I657,$X$2,"m")&gt;12,12,DATEDIF(I657,$X$2,"m"))</f>
        <v>12</v>
      </c>
      <c r="Y657" s="19">
        <f t="shared" si="1367"/>
        <v>2664</v>
      </c>
      <c r="Z657" s="35">
        <f t="shared" si="1368"/>
        <v>0</v>
      </c>
      <c r="AA657" s="35">
        <f t="shared" si="1369"/>
        <v>0</v>
      </c>
      <c r="AB657" s="36">
        <f t="shared" si="1370"/>
        <v>43.872</v>
      </c>
      <c r="AC657" s="35">
        <f t="shared" si="1371"/>
        <v>0</v>
      </c>
      <c r="AD657" s="35">
        <f t="shared" si="1372"/>
        <v>43.87</v>
      </c>
      <c r="AE657" s="19">
        <f t="shared" si="1373"/>
        <v>12</v>
      </c>
      <c r="AF657" s="37">
        <f t="shared" si="1268"/>
        <v>526</v>
      </c>
    </row>
    <row r="658" s="2" customFormat="1" ht="14.25" spans="1:32">
      <c r="A658" s="18">
        <v>844</v>
      </c>
      <c r="B658" s="19" t="str">
        <f>VLOOKUP($K658,[1]房源明细!$B:$P,5,FALSE)</f>
        <v>黄家福</v>
      </c>
      <c r="C658" s="19" t="s">
        <v>447</v>
      </c>
      <c r="D658" s="19">
        <f>VLOOKUP($K658,[1]房源明细!$B:$P,11,FALSE)</f>
        <v>3</v>
      </c>
      <c r="E658" s="19">
        <f>VLOOKUP($K658,[1]房源明细!$B:$P,12,FALSE)</f>
        <v>0</v>
      </c>
      <c r="F658" s="19">
        <f>VLOOKUP($K658,[1]房源明细!$B:$P,13,FALSE)</f>
        <v>0</v>
      </c>
      <c r="G658" s="19">
        <f>VLOOKUP($K658,[1]房源明细!$B:$P,14,FALSE)</f>
        <v>3</v>
      </c>
      <c r="H658" s="19">
        <f>VLOOKUP($K658,[1]房源明细!$B:$P,15,FALSE)</f>
        <v>0</v>
      </c>
      <c r="I658" s="28">
        <f>VLOOKUP($K658,[1]房源明细!$B:$P,3,FALSE)</f>
        <v>43369</v>
      </c>
      <c r="J658" s="19"/>
      <c r="K658" s="29" t="s">
        <v>1156</v>
      </c>
      <c r="L658" s="19">
        <f>VLOOKUP($K658,[1]房源明细!$B:$P,2,FALSE)</f>
        <v>57.36</v>
      </c>
      <c r="M658" s="19"/>
      <c r="N658" s="19">
        <f t="shared" ref="N658:Q658" si="1396">E658*16</f>
        <v>0</v>
      </c>
      <c r="O658" s="19">
        <f t="shared" si="1396"/>
        <v>0</v>
      </c>
      <c r="P658" s="19">
        <f t="shared" si="1396"/>
        <v>48</v>
      </c>
      <c r="Q658" s="19">
        <f t="shared" si="1396"/>
        <v>0</v>
      </c>
      <c r="R658" s="19">
        <f>[1]房源明细!J849</f>
        <v>4.57</v>
      </c>
      <c r="S658" s="19">
        <f t="shared" ref="S658:V658" si="1397">IF($L658&gt;N658,N658,$L658)</f>
        <v>0</v>
      </c>
      <c r="T658" s="19">
        <f t="shared" si="1397"/>
        <v>0</v>
      </c>
      <c r="U658" s="19">
        <f t="shared" si="1397"/>
        <v>48</v>
      </c>
      <c r="V658" s="19">
        <f t="shared" si="1397"/>
        <v>0</v>
      </c>
      <c r="W658" s="19">
        <f>VLOOKUP($K658,[1]房源明细!$B:$P,10,FALSE)</f>
        <v>224</v>
      </c>
      <c r="X658" s="19">
        <f>IF(DATEDIF(I658,$X$2,"m")&gt;12,12,DATEDIF(I658,$X$2,"m"))</f>
        <v>12</v>
      </c>
      <c r="Y658" s="19">
        <f t="shared" si="1367"/>
        <v>2688</v>
      </c>
      <c r="Z658" s="35">
        <f t="shared" si="1368"/>
        <v>0</v>
      </c>
      <c r="AA658" s="35">
        <f t="shared" si="1369"/>
        <v>0</v>
      </c>
      <c r="AB658" s="36">
        <f t="shared" si="1370"/>
        <v>65.808</v>
      </c>
      <c r="AC658" s="35">
        <f t="shared" si="1371"/>
        <v>0</v>
      </c>
      <c r="AD658" s="35">
        <f t="shared" si="1372"/>
        <v>65.8</v>
      </c>
      <c r="AE658" s="19">
        <f t="shared" si="1373"/>
        <v>12</v>
      </c>
      <c r="AF658" s="37">
        <f t="shared" si="1268"/>
        <v>789</v>
      </c>
    </row>
    <row r="659" s="2" customFormat="1" ht="25" customHeight="1" spans="1:32">
      <c r="A659" s="18">
        <v>845</v>
      </c>
      <c r="B659" s="19" t="str">
        <f>VLOOKUP($K659,[1]房源明细!$B:$P,5,FALSE)</f>
        <v>武清华</v>
      </c>
      <c r="C659" s="19" t="s">
        <v>943</v>
      </c>
      <c r="D659" s="19">
        <f>VLOOKUP($K659,[1]房源明细!$B:$P,11,FALSE)</f>
        <v>2</v>
      </c>
      <c r="E659" s="19">
        <f>VLOOKUP($K659,[1]房源明细!$B:$P,12,FALSE)</f>
        <v>0</v>
      </c>
      <c r="F659" s="19">
        <f>VLOOKUP($K659,[1]房源明细!$B:$P,13,FALSE)</f>
        <v>0</v>
      </c>
      <c r="G659" s="19">
        <f>VLOOKUP($K659,[1]房源明细!$B:$P,14,FALSE)</f>
        <v>2</v>
      </c>
      <c r="H659" s="19">
        <f>VLOOKUP($K659,[1]房源明细!$B:$P,15,FALSE)</f>
        <v>0</v>
      </c>
      <c r="I659" s="28">
        <f>VLOOKUP($K659,[1]房源明细!$B:$P,3,FALSE)</f>
        <v>43373</v>
      </c>
      <c r="J659" s="19"/>
      <c r="K659" s="29" t="s">
        <v>1157</v>
      </c>
      <c r="L659" s="19">
        <f>VLOOKUP($K659,[1]房源明细!$B:$P,2,FALSE)</f>
        <v>56.04</v>
      </c>
      <c r="M659" s="19"/>
      <c r="N659" s="19">
        <f t="shared" ref="N659:Q659" si="1398">E659*16</f>
        <v>0</v>
      </c>
      <c r="O659" s="19">
        <f t="shared" si="1398"/>
        <v>0</v>
      </c>
      <c r="P659" s="19">
        <f t="shared" si="1398"/>
        <v>32</v>
      </c>
      <c r="Q659" s="19">
        <f t="shared" si="1398"/>
        <v>0</v>
      </c>
      <c r="R659" s="19">
        <f>[1]房源明细!J850</f>
        <v>4.57</v>
      </c>
      <c r="S659" s="19">
        <f t="shared" ref="S659:V659" si="1399">IF($L659&gt;N659,N659,$L659)</f>
        <v>0</v>
      </c>
      <c r="T659" s="19">
        <f t="shared" si="1399"/>
        <v>0</v>
      </c>
      <c r="U659" s="19">
        <f t="shared" si="1399"/>
        <v>32</v>
      </c>
      <c r="V659" s="19">
        <f t="shared" si="1399"/>
        <v>0</v>
      </c>
      <c r="W659" s="19">
        <f>VLOOKUP($K659,[1]房源明细!$B:$P,10,FALSE)</f>
        <v>219</v>
      </c>
      <c r="X659" s="19">
        <f>IF(DATEDIF(I659,$X$2,"m")&gt;12,12,DATEDIF(I659,$X$2,"m"))</f>
        <v>12</v>
      </c>
      <c r="Y659" s="19">
        <f t="shared" si="1367"/>
        <v>2628</v>
      </c>
      <c r="Z659" s="35">
        <f t="shared" si="1368"/>
        <v>0</v>
      </c>
      <c r="AA659" s="35">
        <f t="shared" si="1369"/>
        <v>0</v>
      </c>
      <c r="AB659" s="36">
        <f t="shared" si="1370"/>
        <v>43.872</v>
      </c>
      <c r="AC659" s="35">
        <f t="shared" si="1371"/>
        <v>0</v>
      </c>
      <c r="AD659" s="35">
        <f t="shared" si="1372"/>
        <v>43.87</v>
      </c>
      <c r="AE659" s="19">
        <f t="shared" si="1373"/>
        <v>12</v>
      </c>
      <c r="AF659" s="45">
        <f t="shared" si="1268"/>
        <v>526</v>
      </c>
    </row>
    <row r="660" s="2" customFormat="1" ht="35" customHeight="1" spans="1:32">
      <c r="A660" s="18">
        <v>846</v>
      </c>
      <c r="B660" s="19" t="str">
        <f>VLOOKUP($K660,[1]房源明细!$B:$P,5,FALSE)</f>
        <v>袁国清</v>
      </c>
      <c r="C660" s="19" t="s">
        <v>1085</v>
      </c>
      <c r="D660" s="19">
        <f>VLOOKUP($K660,[1]房源明细!$B:$P,11,FALSE)</f>
        <v>2</v>
      </c>
      <c r="E660" s="19">
        <f>VLOOKUP($K660,[1]房源明细!$B:$P,12,FALSE)</f>
        <v>0</v>
      </c>
      <c r="F660" s="19">
        <f>VLOOKUP($K660,[1]房源明细!$B:$P,13,FALSE)</f>
        <v>0</v>
      </c>
      <c r="G660" s="19">
        <v>1</v>
      </c>
      <c r="H660" s="19">
        <f>VLOOKUP($K660,[1]房源明细!$B:$P,15,FALSE)</f>
        <v>0</v>
      </c>
      <c r="I660" s="28">
        <f>VLOOKUP($K660,[1]房源明细!$B:$P,3,FALSE)</f>
        <v>43102</v>
      </c>
      <c r="J660" s="19"/>
      <c r="K660" s="29" t="s">
        <v>1158</v>
      </c>
      <c r="L660" s="19">
        <f>VLOOKUP($K660,[1]房源明细!$B:$P,2,FALSE)</f>
        <v>56.05</v>
      </c>
      <c r="M660" s="19"/>
      <c r="N660" s="19">
        <f t="shared" ref="N660:Q660" si="1400">E660*16</f>
        <v>0</v>
      </c>
      <c r="O660" s="19">
        <f t="shared" si="1400"/>
        <v>0</v>
      </c>
      <c r="P660" s="19">
        <f t="shared" si="1400"/>
        <v>16</v>
      </c>
      <c r="Q660" s="19">
        <f t="shared" si="1400"/>
        <v>0</v>
      </c>
      <c r="R660" s="19">
        <f>[1]房源明细!J851</f>
        <v>4.57</v>
      </c>
      <c r="S660" s="19">
        <f t="shared" ref="S660:V660" si="1401">IF($L660&gt;N660,N660,$L660)</f>
        <v>0</v>
      </c>
      <c r="T660" s="19">
        <f t="shared" si="1401"/>
        <v>0</v>
      </c>
      <c r="U660" s="19">
        <f t="shared" si="1401"/>
        <v>16</v>
      </c>
      <c r="V660" s="19">
        <f t="shared" si="1401"/>
        <v>0</v>
      </c>
      <c r="W660" s="19">
        <f>VLOOKUP($K660,[1]房源明细!$B:$P,10,FALSE)</f>
        <v>219</v>
      </c>
      <c r="X660" s="19">
        <f>IF(DATEDIF(I660,$X$2,"m")&gt;12,12,DATEDIF(I660,$X$2,"m"))</f>
        <v>12</v>
      </c>
      <c r="Y660" s="19">
        <f t="shared" si="1367"/>
        <v>2628</v>
      </c>
      <c r="Z660" s="35">
        <f t="shared" si="1368"/>
        <v>0</v>
      </c>
      <c r="AA660" s="35">
        <f t="shared" si="1369"/>
        <v>0</v>
      </c>
      <c r="AB660" s="36">
        <f t="shared" si="1370"/>
        <v>21.936</v>
      </c>
      <c r="AC660" s="35">
        <f t="shared" si="1371"/>
        <v>0</v>
      </c>
      <c r="AD660" s="35">
        <f t="shared" si="1372"/>
        <v>21.93</v>
      </c>
      <c r="AE660" s="19">
        <f t="shared" si="1373"/>
        <v>12</v>
      </c>
      <c r="AF660" s="37">
        <f t="shared" si="1268"/>
        <v>263</v>
      </c>
    </row>
    <row r="661" s="2" customFormat="1" ht="14.25" spans="1:32">
      <c r="A661" s="18">
        <v>847</v>
      </c>
      <c r="B661" s="19" t="str">
        <f>VLOOKUP($K661,[1]房源明细!$B:$P,5,FALSE)</f>
        <v>孙祖志</v>
      </c>
      <c r="C661" s="19" t="s">
        <v>1159</v>
      </c>
      <c r="D661" s="19">
        <f>VLOOKUP($K661,[1]房源明细!$B:$P,11,FALSE)</f>
        <v>3</v>
      </c>
      <c r="E661" s="19">
        <f>VLOOKUP($K661,[1]房源明细!$B:$P,12,FALSE)</f>
        <v>3</v>
      </c>
      <c r="F661" s="19">
        <f>VLOOKUP($K661,[1]房源明细!$B:$P,13,FALSE)</f>
        <v>0</v>
      </c>
      <c r="G661" s="19">
        <f>VLOOKUP($K661,[1]房源明细!$B:$P,14,FALSE)</f>
        <v>0</v>
      </c>
      <c r="H661" s="19">
        <f>VLOOKUP($K661,[1]房源明细!$B:$P,15,FALSE)</f>
        <v>0</v>
      </c>
      <c r="I661" s="28">
        <f>VLOOKUP($K661,[1]房源明细!$B:$P,3,FALSE)</f>
        <v>43102</v>
      </c>
      <c r="J661" s="19"/>
      <c r="K661" s="29" t="s">
        <v>1160</v>
      </c>
      <c r="L661" s="19">
        <f>VLOOKUP($K661,[1]房源明细!$B:$P,2,FALSE)</f>
        <v>56.82</v>
      </c>
      <c r="M661" s="19"/>
      <c r="N661" s="19">
        <f t="shared" ref="N661:Q661" si="1402">E661*16</f>
        <v>48</v>
      </c>
      <c r="O661" s="19">
        <f t="shared" si="1402"/>
        <v>0</v>
      </c>
      <c r="P661" s="19">
        <f t="shared" si="1402"/>
        <v>0</v>
      </c>
      <c r="Q661" s="19">
        <f t="shared" si="1402"/>
        <v>0</v>
      </c>
      <c r="R661" s="19">
        <f>[1]房源明细!J852</f>
        <v>4.57</v>
      </c>
      <c r="S661" s="19">
        <f t="shared" ref="S661:V661" si="1403">IF($L661&gt;N661,N661,$L661)</f>
        <v>48</v>
      </c>
      <c r="T661" s="19">
        <f t="shared" si="1403"/>
        <v>0</v>
      </c>
      <c r="U661" s="19">
        <f t="shared" si="1403"/>
        <v>0</v>
      </c>
      <c r="V661" s="19">
        <f t="shared" si="1403"/>
        <v>0</v>
      </c>
      <c r="W661" s="19">
        <f>VLOOKUP($K661,[1]房源明细!$B:$P,10,FALSE)</f>
        <v>222</v>
      </c>
      <c r="X661" s="19">
        <f>IF(DATEDIF(I661,$X$2,"m")&gt;12,12,DATEDIF(I661,$X$2,"m"))</f>
        <v>12</v>
      </c>
      <c r="Y661" s="19">
        <f t="shared" si="1367"/>
        <v>2664</v>
      </c>
      <c r="Z661" s="35">
        <f t="shared" si="1368"/>
        <v>197.424</v>
      </c>
      <c r="AA661" s="35">
        <f t="shared" si="1369"/>
        <v>0</v>
      </c>
      <c r="AB661" s="36">
        <f t="shared" si="1370"/>
        <v>0</v>
      </c>
      <c r="AC661" s="35">
        <f t="shared" si="1371"/>
        <v>0</v>
      </c>
      <c r="AD661" s="35">
        <f t="shared" si="1372"/>
        <v>197.42</v>
      </c>
      <c r="AE661" s="19">
        <f t="shared" si="1373"/>
        <v>12</v>
      </c>
      <c r="AF661" s="37">
        <f t="shared" ref="AF661:AF666" si="1404">IF(AD661*AE661&gt;Y661,Y661,TRUNC(AD661*AE661,0))</f>
        <v>2369</v>
      </c>
    </row>
    <row r="662" s="2" customFormat="1" ht="14.25" spans="1:32">
      <c r="A662" s="18">
        <v>848</v>
      </c>
      <c r="B662" s="19" t="str">
        <f>VLOOKUP($K662,[1]房源明细!$B:$P,5,FALSE)</f>
        <v>柯红兵</v>
      </c>
      <c r="C662" s="19" t="s">
        <v>359</v>
      </c>
      <c r="D662" s="19">
        <f>VLOOKUP($K662,[1]房源明细!$B:$P,11,FALSE)</f>
        <v>2</v>
      </c>
      <c r="E662" s="19">
        <f>VLOOKUP($K662,[1]房源明细!$B:$P,12,FALSE)</f>
        <v>0</v>
      </c>
      <c r="F662" s="19">
        <f>VLOOKUP($K662,[1]房源明细!$B:$P,13,FALSE)</f>
        <v>0</v>
      </c>
      <c r="G662" s="19">
        <f>VLOOKUP($K662,[1]房源明细!$B:$P,14,FALSE)</f>
        <v>2</v>
      </c>
      <c r="H662" s="19">
        <f>VLOOKUP($K662,[1]房源明细!$B:$P,15,FALSE)</f>
        <v>0</v>
      </c>
      <c r="I662" s="28">
        <f>VLOOKUP($K662,[1]房源明细!$B:$P,3,FALSE)</f>
        <v>43369</v>
      </c>
      <c r="J662" s="19"/>
      <c r="K662" s="29" t="s">
        <v>1161</v>
      </c>
      <c r="L662" s="19">
        <f>VLOOKUP($K662,[1]房源明细!$B:$P,2,FALSE)</f>
        <v>57.36</v>
      </c>
      <c r="M662" s="19"/>
      <c r="N662" s="19">
        <f t="shared" ref="N662:Q662" si="1405">E662*16</f>
        <v>0</v>
      </c>
      <c r="O662" s="19">
        <f t="shared" si="1405"/>
        <v>0</v>
      </c>
      <c r="P662" s="19">
        <f t="shared" si="1405"/>
        <v>32</v>
      </c>
      <c r="Q662" s="19">
        <f t="shared" si="1405"/>
        <v>0</v>
      </c>
      <c r="R662" s="19">
        <f>[1]房源明细!J853</f>
        <v>4.57</v>
      </c>
      <c r="S662" s="19">
        <f t="shared" ref="S662:V662" si="1406">IF($L662&gt;N662,N662,$L662)</f>
        <v>0</v>
      </c>
      <c r="T662" s="19">
        <f t="shared" si="1406"/>
        <v>0</v>
      </c>
      <c r="U662" s="19">
        <f t="shared" si="1406"/>
        <v>32</v>
      </c>
      <c r="V662" s="19">
        <f t="shared" si="1406"/>
        <v>0</v>
      </c>
      <c r="W662" s="19">
        <f>VLOOKUP($K662,[1]房源明细!$B:$P,10,FALSE)</f>
        <v>224</v>
      </c>
      <c r="X662" s="19">
        <f>IF(DATEDIF(I662,$X$2,"m")&gt;12,12,DATEDIF(I662,$X$2,"m"))</f>
        <v>12</v>
      </c>
      <c r="Y662" s="19">
        <f t="shared" si="1367"/>
        <v>2688</v>
      </c>
      <c r="Z662" s="35">
        <f t="shared" si="1368"/>
        <v>0</v>
      </c>
      <c r="AA662" s="35">
        <f t="shared" si="1369"/>
        <v>0</v>
      </c>
      <c r="AB662" s="36">
        <f t="shared" si="1370"/>
        <v>43.872</v>
      </c>
      <c r="AC662" s="35">
        <f t="shared" si="1371"/>
        <v>0</v>
      </c>
      <c r="AD662" s="35">
        <f t="shared" si="1372"/>
        <v>43.87</v>
      </c>
      <c r="AE662" s="19">
        <f t="shared" si="1373"/>
        <v>12</v>
      </c>
      <c r="AF662" s="37">
        <f t="shared" si="1404"/>
        <v>526</v>
      </c>
    </row>
    <row r="663" s="2" customFormat="1" ht="14.25" spans="1:32">
      <c r="A663" s="18">
        <v>849</v>
      </c>
      <c r="B663" s="19" t="str">
        <f>VLOOKUP($K663,[1]房源明细!$B:$P,5,FALSE)</f>
        <v>吴宇巍</v>
      </c>
      <c r="C663" s="19" t="s">
        <v>1162</v>
      </c>
      <c r="D663" s="19">
        <f>VLOOKUP($K663,[1]房源明细!$B:$P,11,FALSE)</f>
        <v>1</v>
      </c>
      <c r="E663" s="19">
        <f>VLOOKUP($K663,[1]房源明细!$B:$P,12,FALSE)</f>
        <v>0</v>
      </c>
      <c r="F663" s="19">
        <f>VLOOKUP($K663,[1]房源明细!$B:$P,13,FALSE)</f>
        <v>0</v>
      </c>
      <c r="G663" s="19">
        <f>VLOOKUP($K663,[1]房源明细!$B:$P,14,FALSE)</f>
        <v>1</v>
      </c>
      <c r="H663" s="19">
        <f>VLOOKUP($K663,[1]房源明细!$B:$P,15,FALSE)</f>
        <v>0</v>
      </c>
      <c r="I663" s="28">
        <f>VLOOKUP($K663,[1]房源明细!$B:$P,3,FALSE)</f>
        <v>43370</v>
      </c>
      <c r="J663" s="19"/>
      <c r="K663" s="29" t="s">
        <v>1163</v>
      </c>
      <c r="L663" s="19">
        <f>VLOOKUP($K663,[1]房源明细!$B:$P,2,FALSE)</f>
        <v>56.04</v>
      </c>
      <c r="M663" s="19"/>
      <c r="N663" s="19">
        <f t="shared" ref="N663:Q663" si="1407">E663*16</f>
        <v>0</v>
      </c>
      <c r="O663" s="19">
        <f t="shared" si="1407"/>
        <v>0</v>
      </c>
      <c r="P663" s="19">
        <f t="shared" si="1407"/>
        <v>16</v>
      </c>
      <c r="Q663" s="19">
        <f t="shared" si="1407"/>
        <v>0</v>
      </c>
      <c r="R663" s="19">
        <f>[1]房源明细!J854</f>
        <v>4.57</v>
      </c>
      <c r="S663" s="19">
        <f t="shared" ref="S663:V663" si="1408">IF($L663&gt;N663,N663,$L663)</f>
        <v>0</v>
      </c>
      <c r="T663" s="19">
        <f t="shared" si="1408"/>
        <v>0</v>
      </c>
      <c r="U663" s="19">
        <f t="shared" si="1408"/>
        <v>16</v>
      </c>
      <c r="V663" s="19">
        <f t="shared" si="1408"/>
        <v>0</v>
      </c>
      <c r="W663" s="19">
        <f>VLOOKUP($K663,[1]房源明细!$B:$P,10,FALSE)</f>
        <v>207</v>
      </c>
      <c r="X663" s="19">
        <f>IF(DATEDIF(I663,$X$2,"m")&gt;12,12,DATEDIF(I663,$X$2,"m"))</f>
        <v>12</v>
      </c>
      <c r="Y663" s="19">
        <f t="shared" si="1367"/>
        <v>2484</v>
      </c>
      <c r="Z663" s="35">
        <f t="shared" si="1368"/>
        <v>0</v>
      </c>
      <c r="AA663" s="35">
        <f t="shared" si="1369"/>
        <v>0</v>
      </c>
      <c r="AB663" s="36">
        <f t="shared" si="1370"/>
        <v>21.936</v>
      </c>
      <c r="AC663" s="35">
        <f t="shared" si="1371"/>
        <v>0</v>
      </c>
      <c r="AD663" s="35">
        <f t="shared" si="1372"/>
        <v>21.93</v>
      </c>
      <c r="AE663" s="19">
        <f t="shared" si="1373"/>
        <v>12</v>
      </c>
      <c r="AF663" s="37">
        <f t="shared" si="1404"/>
        <v>263</v>
      </c>
    </row>
    <row r="664" s="2" customFormat="1" ht="14.25" spans="1:32">
      <c r="A664" s="18">
        <v>850</v>
      </c>
      <c r="B664" s="19" t="str">
        <f>VLOOKUP($K664,[1]房源明细!$B:$P,5,FALSE)</f>
        <v>杨晏超</v>
      </c>
      <c r="C664" s="19" t="s">
        <v>1164</v>
      </c>
      <c r="D664" s="19">
        <f>VLOOKUP($K664,[1]房源明细!$B:$P,11,FALSE)</f>
        <v>3</v>
      </c>
      <c r="E664" s="19">
        <f>VLOOKUP($K664,[1]房源明细!$B:$P,12,FALSE)</f>
        <v>0</v>
      </c>
      <c r="F664" s="19">
        <f>VLOOKUP($K664,[1]房源明细!$B:$P,13,FALSE)</f>
        <v>0</v>
      </c>
      <c r="G664" s="19">
        <f>VLOOKUP($K664,[1]房源明细!$B:$P,14,FALSE)</f>
        <v>3</v>
      </c>
      <c r="H664" s="19">
        <f>VLOOKUP($K664,[1]房源明细!$B:$P,15,FALSE)</f>
        <v>0</v>
      </c>
      <c r="I664" s="28">
        <f>VLOOKUP($K664,[1]房源明细!$B:$P,3,FALSE)</f>
        <v>43109</v>
      </c>
      <c r="J664" s="19"/>
      <c r="K664" s="29" t="s">
        <v>1165</v>
      </c>
      <c r="L664" s="19">
        <f>VLOOKUP($K664,[1]房源明细!$B:$P,2,FALSE)</f>
        <v>56.05</v>
      </c>
      <c r="M664" s="19"/>
      <c r="N664" s="19">
        <f t="shared" ref="N664:Q664" si="1409">E664*16</f>
        <v>0</v>
      </c>
      <c r="O664" s="19">
        <f t="shared" si="1409"/>
        <v>0</v>
      </c>
      <c r="P664" s="19">
        <f t="shared" si="1409"/>
        <v>48</v>
      </c>
      <c r="Q664" s="19">
        <f t="shared" si="1409"/>
        <v>0</v>
      </c>
      <c r="R664" s="19">
        <f>[1]房源明细!J855</f>
        <v>4.57</v>
      </c>
      <c r="S664" s="19">
        <f t="shared" ref="S664:V664" si="1410">IF($L664&gt;N664,N664,$L664)</f>
        <v>0</v>
      </c>
      <c r="T664" s="19">
        <f t="shared" si="1410"/>
        <v>0</v>
      </c>
      <c r="U664" s="19">
        <f t="shared" si="1410"/>
        <v>48</v>
      </c>
      <c r="V664" s="19">
        <f t="shared" si="1410"/>
        <v>0</v>
      </c>
      <c r="W664" s="19">
        <f>VLOOKUP($K664,[1]房源明细!$B:$P,10,FALSE)</f>
        <v>207</v>
      </c>
      <c r="X664" s="19">
        <f>IF(DATEDIF(I664,$X$2,"m")&gt;12,12,DATEDIF(I664,$X$2,"m"))</f>
        <v>12</v>
      </c>
      <c r="Y664" s="19">
        <f t="shared" si="1367"/>
        <v>2484</v>
      </c>
      <c r="Z664" s="35">
        <f t="shared" si="1368"/>
        <v>0</v>
      </c>
      <c r="AA664" s="35">
        <f t="shared" si="1369"/>
        <v>0</v>
      </c>
      <c r="AB664" s="36">
        <f t="shared" si="1370"/>
        <v>65.808</v>
      </c>
      <c r="AC664" s="35">
        <f t="shared" si="1371"/>
        <v>0</v>
      </c>
      <c r="AD664" s="35">
        <f t="shared" si="1372"/>
        <v>65.8</v>
      </c>
      <c r="AE664" s="19">
        <f t="shared" si="1373"/>
        <v>12</v>
      </c>
      <c r="AF664" s="37">
        <f t="shared" si="1404"/>
        <v>789</v>
      </c>
    </row>
    <row r="665" s="2" customFormat="1" ht="14.25" spans="1:32">
      <c r="A665" s="18">
        <v>851</v>
      </c>
      <c r="B665" s="19" t="str">
        <f>VLOOKUP($K665,[1]房源明细!$B:$P,5,FALSE)</f>
        <v>苏金桂</v>
      </c>
      <c r="C665" s="19" t="s">
        <v>1166</v>
      </c>
      <c r="D665" s="19">
        <f>VLOOKUP($K665,[1]房源明细!$B:$P,11,FALSE)</f>
        <v>1</v>
      </c>
      <c r="E665" s="19">
        <f>VLOOKUP($K665,[1]房源明细!$B:$P,12,FALSE)</f>
        <v>0</v>
      </c>
      <c r="F665" s="19">
        <f>VLOOKUP($K665,[1]房源明细!$B:$P,13,FALSE)</f>
        <v>0</v>
      </c>
      <c r="G665" s="19">
        <f>VLOOKUP($K665,[1]房源明细!$B:$P,14,FALSE)</f>
        <v>1</v>
      </c>
      <c r="H665" s="19">
        <f>VLOOKUP($K665,[1]房源明细!$B:$P,15,FALSE)</f>
        <v>0</v>
      </c>
      <c r="I665" s="28">
        <f>VLOOKUP($K665,[1]房源明细!$B:$P,3,FALSE)</f>
        <v>43373</v>
      </c>
      <c r="J665" s="19"/>
      <c r="K665" s="29" t="s">
        <v>1167</v>
      </c>
      <c r="L665" s="19">
        <f>VLOOKUP($K665,[1]房源明细!$B:$P,2,FALSE)</f>
        <v>56.82</v>
      </c>
      <c r="M665" s="19"/>
      <c r="N665" s="19">
        <f t="shared" ref="N665:Q665" si="1411">E665*16</f>
        <v>0</v>
      </c>
      <c r="O665" s="19">
        <f t="shared" si="1411"/>
        <v>0</v>
      </c>
      <c r="P665" s="19">
        <f t="shared" si="1411"/>
        <v>16</v>
      </c>
      <c r="Q665" s="19">
        <f t="shared" si="1411"/>
        <v>0</v>
      </c>
      <c r="R665" s="19">
        <f>[1]房源明细!J856</f>
        <v>4.57</v>
      </c>
      <c r="S665" s="19">
        <f t="shared" ref="S665:V665" si="1412">IF($L665&gt;N665,N665,$L665)</f>
        <v>0</v>
      </c>
      <c r="T665" s="19">
        <f t="shared" si="1412"/>
        <v>0</v>
      </c>
      <c r="U665" s="19">
        <f t="shared" si="1412"/>
        <v>16</v>
      </c>
      <c r="V665" s="19">
        <f t="shared" si="1412"/>
        <v>0</v>
      </c>
      <c r="W665" s="19">
        <f>VLOOKUP($K665,[1]房源明细!$B:$P,10,FALSE)</f>
        <v>210</v>
      </c>
      <c r="X665" s="19">
        <f>IF(DATEDIF(I665,$X$2,"m")&gt;12,12,DATEDIF(I665,$X$2,"m"))</f>
        <v>12</v>
      </c>
      <c r="Y665" s="19">
        <f t="shared" si="1367"/>
        <v>2520</v>
      </c>
      <c r="Z665" s="35">
        <f t="shared" si="1368"/>
        <v>0</v>
      </c>
      <c r="AA665" s="35">
        <f t="shared" si="1369"/>
        <v>0</v>
      </c>
      <c r="AB665" s="36">
        <f t="shared" si="1370"/>
        <v>21.936</v>
      </c>
      <c r="AC665" s="35">
        <f t="shared" si="1371"/>
        <v>0</v>
      </c>
      <c r="AD665" s="35">
        <f t="shared" si="1372"/>
        <v>21.93</v>
      </c>
      <c r="AE665" s="19">
        <f t="shared" si="1373"/>
        <v>12</v>
      </c>
      <c r="AF665" s="37">
        <f t="shared" si="1404"/>
        <v>263</v>
      </c>
    </row>
    <row r="666" s="2" customFormat="1" ht="14.25" spans="1:32">
      <c r="A666" s="18">
        <v>852</v>
      </c>
      <c r="B666" s="19" t="str">
        <f>VLOOKUP($K666,[1]房源明细!$B:$P,5,FALSE)</f>
        <v>王蜀蓉</v>
      </c>
      <c r="C666" s="19" t="s">
        <v>1119</v>
      </c>
      <c r="D666" s="19">
        <f>VLOOKUP($K666,[1]房源明细!$B:$P,11,FALSE)</f>
        <v>2</v>
      </c>
      <c r="E666" s="19">
        <f>VLOOKUP($K666,[1]房源明细!$B:$P,12,FALSE)</f>
        <v>0</v>
      </c>
      <c r="F666" s="19">
        <f>VLOOKUP($K666,[1]房源明细!$B:$P,13,FALSE)</f>
        <v>0</v>
      </c>
      <c r="G666" s="19">
        <f>VLOOKUP($K666,[1]房源明细!$B:$P,14,FALSE)</f>
        <v>2</v>
      </c>
      <c r="H666" s="19">
        <f>VLOOKUP($K666,[1]房源明细!$B:$P,15,FALSE)</f>
        <v>0</v>
      </c>
      <c r="I666" s="28">
        <f>VLOOKUP($K666,[1]房源明细!$B:$P,3,FALSE)</f>
        <v>43364</v>
      </c>
      <c r="J666" s="19"/>
      <c r="K666" s="29" t="s">
        <v>1168</v>
      </c>
      <c r="L666" s="19">
        <f>VLOOKUP($K666,[1]房源明细!$B:$P,2,FALSE)</f>
        <v>57.36</v>
      </c>
      <c r="M666" s="19"/>
      <c r="N666" s="19">
        <f t="shared" ref="N666:Q666" si="1413">E666*16</f>
        <v>0</v>
      </c>
      <c r="O666" s="19">
        <f t="shared" si="1413"/>
        <v>0</v>
      </c>
      <c r="P666" s="19">
        <f t="shared" si="1413"/>
        <v>32</v>
      </c>
      <c r="Q666" s="19">
        <f t="shared" si="1413"/>
        <v>0</v>
      </c>
      <c r="R666" s="19">
        <f>[1]房源明细!J857</f>
        <v>4.57</v>
      </c>
      <c r="S666" s="19">
        <f t="shared" ref="S666:V666" si="1414">IF($L666&gt;N666,N666,$L666)</f>
        <v>0</v>
      </c>
      <c r="T666" s="19">
        <f t="shared" si="1414"/>
        <v>0</v>
      </c>
      <c r="U666" s="19">
        <f t="shared" si="1414"/>
        <v>32</v>
      </c>
      <c r="V666" s="19">
        <f t="shared" si="1414"/>
        <v>0</v>
      </c>
      <c r="W666" s="19">
        <f>VLOOKUP($K666,[1]房源明细!$B:$P,10,FALSE)</f>
        <v>212</v>
      </c>
      <c r="X666" s="19">
        <f>IF(DATEDIF(I666,$X$2,"m")&gt;12,12,DATEDIF(I666,$X$2,"m"))</f>
        <v>12</v>
      </c>
      <c r="Y666" s="19">
        <f t="shared" si="1367"/>
        <v>2544</v>
      </c>
      <c r="Z666" s="35">
        <f t="shared" si="1368"/>
        <v>0</v>
      </c>
      <c r="AA666" s="35">
        <f t="shared" si="1369"/>
        <v>0</v>
      </c>
      <c r="AB666" s="36">
        <f t="shared" si="1370"/>
        <v>43.872</v>
      </c>
      <c r="AC666" s="35">
        <f t="shared" si="1371"/>
        <v>0</v>
      </c>
      <c r="AD666" s="35">
        <f t="shared" si="1372"/>
        <v>43.87</v>
      </c>
      <c r="AE666" s="19">
        <f t="shared" si="1373"/>
        <v>12</v>
      </c>
      <c r="AF666" s="37">
        <f t="shared" si="1404"/>
        <v>526</v>
      </c>
    </row>
    <row r="667" s="1" customFormat="1" ht="14.25" spans="1:32">
      <c r="A667" s="18">
        <v>853</v>
      </c>
      <c r="B667" s="41" t="s">
        <v>1169</v>
      </c>
      <c r="C667" s="19" t="s">
        <v>1170</v>
      </c>
      <c r="D667" s="42">
        <v>2</v>
      </c>
      <c r="E667" s="42">
        <v>0</v>
      </c>
      <c r="F667" s="42">
        <v>0</v>
      </c>
      <c r="G667" s="42">
        <v>2</v>
      </c>
      <c r="H667" s="42">
        <v>0</v>
      </c>
      <c r="I667" s="43">
        <v>42037</v>
      </c>
      <c r="J667" s="42"/>
      <c r="K667" s="44" t="s">
        <v>1171</v>
      </c>
      <c r="L667" s="42">
        <v>53.37</v>
      </c>
      <c r="M667" s="42"/>
      <c r="N667" s="42">
        <v>0</v>
      </c>
      <c r="O667" s="42">
        <v>0</v>
      </c>
      <c r="P667" s="42">
        <v>32</v>
      </c>
      <c r="Q667" s="42">
        <v>0</v>
      </c>
      <c r="R667" s="42">
        <v>4.57</v>
      </c>
      <c r="S667" s="42">
        <v>0</v>
      </c>
      <c r="T667" s="42">
        <v>0</v>
      </c>
      <c r="U667" s="42">
        <v>32</v>
      </c>
      <c r="V667" s="42">
        <v>0</v>
      </c>
      <c r="W667" s="42">
        <v>199</v>
      </c>
      <c r="X667" s="42">
        <v>12</v>
      </c>
      <c r="Y667" s="42">
        <v>2388</v>
      </c>
      <c r="Z667" s="46">
        <v>0</v>
      </c>
      <c r="AA667" s="46">
        <v>0</v>
      </c>
      <c r="AB667" s="46">
        <v>43.872</v>
      </c>
      <c r="AC667" s="46">
        <v>0</v>
      </c>
      <c r="AD667" s="47">
        <v>43.87</v>
      </c>
      <c r="AE667" s="42">
        <v>12</v>
      </c>
      <c r="AF667" s="48">
        <v>526</v>
      </c>
    </row>
    <row r="668" s="1" customFormat="1" ht="14.25" spans="1:32">
      <c r="A668" s="18">
        <v>854</v>
      </c>
      <c r="B668" s="41" t="s">
        <v>1172</v>
      </c>
      <c r="C668" s="19" t="s">
        <v>1173</v>
      </c>
      <c r="D668" s="42">
        <v>2</v>
      </c>
      <c r="E668" s="42">
        <v>0</v>
      </c>
      <c r="F668" s="42">
        <v>0</v>
      </c>
      <c r="G668" s="42">
        <v>2</v>
      </c>
      <c r="H668" s="42">
        <v>0</v>
      </c>
      <c r="I668" s="43">
        <v>42037</v>
      </c>
      <c r="J668" s="42"/>
      <c r="K668" s="44" t="s">
        <v>1174</v>
      </c>
      <c r="L668" s="42">
        <v>54.09</v>
      </c>
      <c r="M668" s="42"/>
      <c r="N668" s="42">
        <v>0</v>
      </c>
      <c r="O668" s="42">
        <v>0</v>
      </c>
      <c r="P668" s="42">
        <v>32</v>
      </c>
      <c r="Q668" s="42">
        <v>0</v>
      </c>
      <c r="R668" s="42">
        <v>4.57</v>
      </c>
      <c r="S668" s="42">
        <v>0</v>
      </c>
      <c r="T668" s="42">
        <v>0</v>
      </c>
      <c r="U668" s="42">
        <v>32</v>
      </c>
      <c r="V668" s="42">
        <v>0</v>
      </c>
      <c r="W668" s="42">
        <v>202</v>
      </c>
      <c r="X668" s="42">
        <v>12</v>
      </c>
      <c r="Y668" s="42">
        <v>2424</v>
      </c>
      <c r="Z668" s="46">
        <v>0</v>
      </c>
      <c r="AA668" s="46">
        <v>0</v>
      </c>
      <c r="AB668" s="46">
        <v>43.872</v>
      </c>
      <c r="AC668" s="46">
        <v>0</v>
      </c>
      <c r="AD668" s="47">
        <v>43.87</v>
      </c>
      <c r="AE668" s="42">
        <v>12</v>
      </c>
      <c r="AF668" s="48">
        <v>526</v>
      </c>
    </row>
    <row r="669" s="1" customFormat="1" ht="14.25" spans="1:32">
      <c r="A669" s="18">
        <v>855</v>
      </c>
      <c r="B669" s="41" t="s">
        <v>1175</v>
      </c>
      <c r="C669" s="19" t="s">
        <v>897</v>
      </c>
      <c r="D669" s="42">
        <v>1</v>
      </c>
      <c r="E669" s="42">
        <v>0</v>
      </c>
      <c r="F669" s="42">
        <v>0</v>
      </c>
      <c r="G669" s="42">
        <v>1</v>
      </c>
      <c r="H669" s="42">
        <v>0</v>
      </c>
      <c r="I669" s="43">
        <v>42038</v>
      </c>
      <c r="J669" s="42"/>
      <c r="K669" s="44" t="s">
        <v>1176</v>
      </c>
      <c r="L669" s="42">
        <v>53.37</v>
      </c>
      <c r="M669" s="42"/>
      <c r="N669" s="42">
        <v>0</v>
      </c>
      <c r="O669" s="42">
        <v>0</v>
      </c>
      <c r="P669" s="42">
        <v>16</v>
      </c>
      <c r="Q669" s="42">
        <v>0</v>
      </c>
      <c r="R669" s="42">
        <v>4.57</v>
      </c>
      <c r="S669" s="42">
        <v>0</v>
      </c>
      <c r="T669" s="42">
        <v>0</v>
      </c>
      <c r="U669" s="42">
        <v>16</v>
      </c>
      <c r="V669" s="42">
        <v>0</v>
      </c>
      <c r="W669" s="42">
        <v>199</v>
      </c>
      <c r="X669" s="42">
        <v>12</v>
      </c>
      <c r="Y669" s="42">
        <v>2388</v>
      </c>
      <c r="Z669" s="46">
        <v>0</v>
      </c>
      <c r="AA669" s="46">
        <v>0</v>
      </c>
      <c r="AB669" s="46">
        <v>21.936</v>
      </c>
      <c r="AC669" s="46">
        <v>0</v>
      </c>
      <c r="AD669" s="47">
        <v>21.93</v>
      </c>
      <c r="AE669" s="42">
        <v>12</v>
      </c>
      <c r="AF669" s="48">
        <v>263</v>
      </c>
    </row>
    <row r="670" s="1" customFormat="1" ht="14.25" spans="1:32">
      <c r="A670" s="18">
        <v>856</v>
      </c>
      <c r="B670" s="41" t="s">
        <v>1177</v>
      </c>
      <c r="C670" s="19" t="s">
        <v>1173</v>
      </c>
      <c r="D670" s="42">
        <v>1</v>
      </c>
      <c r="E670" s="42">
        <v>0</v>
      </c>
      <c r="F670" s="42">
        <v>0</v>
      </c>
      <c r="G670" s="42">
        <v>1</v>
      </c>
      <c r="H670" s="42">
        <v>0</v>
      </c>
      <c r="I670" s="43">
        <v>42037</v>
      </c>
      <c r="J670" s="42"/>
      <c r="K670" s="44" t="s">
        <v>1178</v>
      </c>
      <c r="L670" s="42">
        <v>53.37</v>
      </c>
      <c r="M670" s="42"/>
      <c r="N670" s="42">
        <v>0</v>
      </c>
      <c r="O670" s="42">
        <v>0</v>
      </c>
      <c r="P670" s="42">
        <v>16</v>
      </c>
      <c r="Q670" s="42">
        <v>0</v>
      </c>
      <c r="R670" s="42">
        <v>4.57</v>
      </c>
      <c r="S670" s="42">
        <v>0</v>
      </c>
      <c r="T670" s="42">
        <v>0</v>
      </c>
      <c r="U670" s="42">
        <v>16</v>
      </c>
      <c r="V670" s="42">
        <v>0</v>
      </c>
      <c r="W670" s="42">
        <v>207</v>
      </c>
      <c r="X670" s="42">
        <v>12</v>
      </c>
      <c r="Y670" s="42">
        <v>2484</v>
      </c>
      <c r="Z670" s="46">
        <v>0</v>
      </c>
      <c r="AA670" s="46">
        <v>0</v>
      </c>
      <c r="AB670" s="46">
        <v>21.936</v>
      </c>
      <c r="AC670" s="46">
        <v>0</v>
      </c>
      <c r="AD670" s="47">
        <v>21.93</v>
      </c>
      <c r="AE670" s="42">
        <v>12</v>
      </c>
      <c r="AF670" s="48">
        <v>263</v>
      </c>
    </row>
    <row r="671" s="1" customFormat="1" ht="14.25" spans="1:32">
      <c r="A671" s="18">
        <v>857</v>
      </c>
      <c r="B671" s="41" t="s">
        <v>1179</v>
      </c>
      <c r="C671" s="19" t="s">
        <v>1180</v>
      </c>
      <c r="D671" s="42">
        <v>1</v>
      </c>
      <c r="E671" s="42">
        <v>0</v>
      </c>
      <c r="F671" s="42">
        <v>0</v>
      </c>
      <c r="G671" s="42">
        <v>1</v>
      </c>
      <c r="H671" s="42">
        <v>0</v>
      </c>
      <c r="I671" s="43">
        <v>42037</v>
      </c>
      <c r="J671" s="42"/>
      <c r="K671" s="44" t="s">
        <v>1181</v>
      </c>
      <c r="L671" s="42">
        <v>54.09</v>
      </c>
      <c r="M671" s="42"/>
      <c r="N671" s="42">
        <v>0</v>
      </c>
      <c r="O671" s="42">
        <v>0</v>
      </c>
      <c r="P671" s="42">
        <v>16</v>
      </c>
      <c r="Q671" s="42">
        <v>0</v>
      </c>
      <c r="R671" s="42">
        <v>4.57</v>
      </c>
      <c r="S671" s="42">
        <v>0</v>
      </c>
      <c r="T671" s="42">
        <v>0</v>
      </c>
      <c r="U671" s="42">
        <v>16</v>
      </c>
      <c r="V671" s="42">
        <v>0</v>
      </c>
      <c r="W671" s="42">
        <v>210</v>
      </c>
      <c r="X671" s="42">
        <v>12</v>
      </c>
      <c r="Y671" s="42">
        <v>2520</v>
      </c>
      <c r="Z671" s="46">
        <v>0</v>
      </c>
      <c r="AA671" s="46">
        <v>0</v>
      </c>
      <c r="AB671" s="46">
        <v>21.936</v>
      </c>
      <c r="AC671" s="46">
        <v>0</v>
      </c>
      <c r="AD671" s="47">
        <v>21.93</v>
      </c>
      <c r="AE671" s="42">
        <v>12</v>
      </c>
      <c r="AF671" s="48">
        <v>263</v>
      </c>
    </row>
    <row r="672" s="1" customFormat="1" ht="14.25" spans="1:32">
      <c r="A672" s="18">
        <v>858</v>
      </c>
      <c r="B672" s="41" t="s">
        <v>1182</v>
      </c>
      <c r="C672" s="19" t="s">
        <v>1183</v>
      </c>
      <c r="D672" s="42">
        <v>2</v>
      </c>
      <c r="E672" s="42">
        <v>0</v>
      </c>
      <c r="F672" s="42">
        <v>0</v>
      </c>
      <c r="G672" s="42">
        <v>2</v>
      </c>
      <c r="H672" s="42">
        <v>0</v>
      </c>
      <c r="I672" s="43">
        <v>42037</v>
      </c>
      <c r="J672" s="42"/>
      <c r="K672" s="44" t="s">
        <v>1184</v>
      </c>
      <c r="L672" s="42">
        <v>54.09</v>
      </c>
      <c r="M672" s="42"/>
      <c r="N672" s="42">
        <v>0</v>
      </c>
      <c r="O672" s="42">
        <v>0</v>
      </c>
      <c r="P672" s="42">
        <v>32</v>
      </c>
      <c r="Q672" s="42">
        <v>0</v>
      </c>
      <c r="R672" s="42">
        <v>4.57</v>
      </c>
      <c r="S672" s="42">
        <v>0</v>
      </c>
      <c r="T672" s="42">
        <v>0</v>
      </c>
      <c r="U672" s="42">
        <v>32</v>
      </c>
      <c r="V672" s="42">
        <v>0</v>
      </c>
      <c r="W672" s="42">
        <v>210</v>
      </c>
      <c r="X672" s="42">
        <v>12</v>
      </c>
      <c r="Y672" s="42">
        <v>2520</v>
      </c>
      <c r="Z672" s="46">
        <v>0</v>
      </c>
      <c r="AA672" s="46">
        <v>0</v>
      </c>
      <c r="AB672" s="46">
        <v>43.872</v>
      </c>
      <c r="AC672" s="46">
        <v>0</v>
      </c>
      <c r="AD672" s="47">
        <v>43.87</v>
      </c>
      <c r="AE672" s="42">
        <v>12</v>
      </c>
      <c r="AF672" s="48">
        <v>526</v>
      </c>
    </row>
    <row r="673" s="1" customFormat="1" ht="14.25" spans="1:32">
      <c r="A673" s="18">
        <v>859</v>
      </c>
      <c r="B673" s="41" t="s">
        <v>1185</v>
      </c>
      <c r="C673" s="19" t="s">
        <v>66</v>
      </c>
      <c r="D673" s="42">
        <v>2</v>
      </c>
      <c r="E673" s="42">
        <v>2</v>
      </c>
      <c r="F673" s="42">
        <v>0</v>
      </c>
      <c r="G673" s="42">
        <v>0</v>
      </c>
      <c r="H673" s="42">
        <v>0</v>
      </c>
      <c r="I673" s="43">
        <v>42037</v>
      </c>
      <c r="J673" s="42"/>
      <c r="K673" s="44" t="s">
        <v>1186</v>
      </c>
      <c r="L673" s="42">
        <v>53.37</v>
      </c>
      <c r="M673" s="42"/>
      <c r="N673" s="42">
        <v>32</v>
      </c>
      <c r="O673" s="42">
        <v>0</v>
      </c>
      <c r="P673" s="42">
        <v>0</v>
      </c>
      <c r="Q673" s="42">
        <v>0</v>
      </c>
      <c r="R673" s="42">
        <v>4.57</v>
      </c>
      <c r="S673" s="42">
        <v>32</v>
      </c>
      <c r="T673" s="42">
        <v>0</v>
      </c>
      <c r="U673" s="42">
        <v>0</v>
      </c>
      <c r="V673" s="42">
        <v>0</v>
      </c>
      <c r="W673" s="42">
        <v>207</v>
      </c>
      <c r="X673" s="42">
        <v>12</v>
      </c>
      <c r="Y673" s="42">
        <v>2484</v>
      </c>
      <c r="Z673" s="46">
        <v>131.616</v>
      </c>
      <c r="AA673" s="46">
        <v>0</v>
      </c>
      <c r="AB673" s="46">
        <v>0</v>
      </c>
      <c r="AC673" s="46">
        <v>0</v>
      </c>
      <c r="AD673" s="47">
        <v>131.61</v>
      </c>
      <c r="AE673" s="42">
        <v>12</v>
      </c>
      <c r="AF673" s="48">
        <v>1579</v>
      </c>
    </row>
    <row r="674" s="1" customFormat="1" ht="14.25" spans="1:32">
      <c r="A674" s="18">
        <v>860</v>
      </c>
      <c r="B674" s="41" t="s">
        <v>1187</v>
      </c>
      <c r="C674" s="19" t="s">
        <v>488</v>
      </c>
      <c r="D674" s="42">
        <v>2</v>
      </c>
      <c r="E674" s="42">
        <v>0</v>
      </c>
      <c r="F674" s="42">
        <v>0</v>
      </c>
      <c r="G674" s="42">
        <v>2</v>
      </c>
      <c r="H674" s="42">
        <v>0</v>
      </c>
      <c r="I674" s="43">
        <v>42087</v>
      </c>
      <c r="J674" s="42"/>
      <c r="K674" s="44" t="s">
        <v>1188</v>
      </c>
      <c r="L674" s="42">
        <v>53.37</v>
      </c>
      <c r="M674" s="42"/>
      <c r="N674" s="42">
        <v>0</v>
      </c>
      <c r="O674" s="42">
        <v>0</v>
      </c>
      <c r="P674" s="42">
        <v>32</v>
      </c>
      <c r="Q674" s="42">
        <v>0</v>
      </c>
      <c r="R674" s="42">
        <v>4.57</v>
      </c>
      <c r="S674" s="42">
        <v>0</v>
      </c>
      <c r="T674" s="42">
        <v>0</v>
      </c>
      <c r="U674" s="42">
        <v>32</v>
      </c>
      <c r="V674" s="42">
        <v>0</v>
      </c>
      <c r="W674" s="42">
        <v>211</v>
      </c>
      <c r="X674" s="42">
        <v>12</v>
      </c>
      <c r="Y674" s="42">
        <v>2532</v>
      </c>
      <c r="Z674" s="46">
        <v>0</v>
      </c>
      <c r="AA674" s="46">
        <v>0</v>
      </c>
      <c r="AB674" s="46">
        <v>43.872</v>
      </c>
      <c r="AC674" s="46">
        <v>0</v>
      </c>
      <c r="AD674" s="47">
        <v>43.87</v>
      </c>
      <c r="AE674" s="42">
        <v>12</v>
      </c>
      <c r="AF674" s="48">
        <v>526</v>
      </c>
    </row>
    <row r="675" s="1" customFormat="1" ht="14.25" spans="1:32">
      <c r="A675" s="18">
        <v>861</v>
      </c>
      <c r="B675" s="41" t="s">
        <v>1189</v>
      </c>
      <c r="C675" s="19" t="s">
        <v>1190</v>
      </c>
      <c r="D675" s="42">
        <v>2</v>
      </c>
      <c r="E675" s="42">
        <v>0</v>
      </c>
      <c r="F675" s="42">
        <v>0</v>
      </c>
      <c r="G675" s="42">
        <v>2</v>
      </c>
      <c r="H675" s="42">
        <v>0</v>
      </c>
      <c r="I675" s="43">
        <v>42037</v>
      </c>
      <c r="J675" s="42"/>
      <c r="K675" s="44" t="s">
        <v>1191</v>
      </c>
      <c r="L675" s="42">
        <v>54.09</v>
      </c>
      <c r="M675" s="42"/>
      <c r="N675" s="42">
        <v>0</v>
      </c>
      <c r="O675" s="42">
        <v>0</v>
      </c>
      <c r="P675" s="42">
        <v>32</v>
      </c>
      <c r="Q675" s="42">
        <v>0</v>
      </c>
      <c r="R675" s="42">
        <v>4.57</v>
      </c>
      <c r="S675" s="42">
        <v>0</v>
      </c>
      <c r="T675" s="42">
        <v>0</v>
      </c>
      <c r="U675" s="42">
        <v>32</v>
      </c>
      <c r="V675" s="42">
        <v>0</v>
      </c>
      <c r="W675" s="42">
        <v>214</v>
      </c>
      <c r="X675" s="42">
        <v>12</v>
      </c>
      <c r="Y675" s="42">
        <v>2568</v>
      </c>
      <c r="Z675" s="46">
        <v>0</v>
      </c>
      <c r="AA675" s="46">
        <v>0</v>
      </c>
      <c r="AB675" s="46">
        <v>43.872</v>
      </c>
      <c r="AC675" s="46">
        <v>0</v>
      </c>
      <c r="AD675" s="47">
        <v>43.87</v>
      </c>
      <c r="AE675" s="42">
        <v>12</v>
      </c>
      <c r="AF675" s="48">
        <v>526</v>
      </c>
    </row>
    <row r="676" s="1" customFormat="1" ht="14.25" spans="1:32">
      <c r="A676" s="18">
        <v>862</v>
      </c>
      <c r="B676" s="41" t="s">
        <v>1192</v>
      </c>
      <c r="C676" s="19" t="s">
        <v>1193</v>
      </c>
      <c r="D676" s="42">
        <v>4</v>
      </c>
      <c r="E676" s="42">
        <v>0</v>
      </c>
      <c r="F676" s="42">
        <v>0</v>
      </c>
      <c r="G676" s="42">
        <v>4</v>
      </c>
      <c r="H676" s="42">
        <v>0</v>
      </c>
      <c r="I676" s="43">
        <v>43101</v>
      </c>
      <c r="J676" s="42"/>
      <c r="K676" s="44" t="s">
        <v>1194</v>
      </c>
      <c r="L676" s="42">
        <v>54.09</v>
      </c>
      <c r="M676" s="42"/>
      <c r="N676" s="42">
        <v>0</v>
      </c>
      <c r="O676" s="42">
        <v>0</v>
      </c>
      <c r="P676" s="42">
        <v>64</v>
      </c>
      <c r="Q676" s="42">
        <v>0</v>
      </c>
      <c r="R676" s="42">
        <v>4.57</v>
      </c>
      <c r="S676" s="42">
        <v>0</v>
      </c>
      <c r="T676" s="42">
        <v>0</v>
      </c>
      <c r="U676" s="42">
        <v>54.09</v>
      </c>
      <c r="V676" s="42">
        <v>0</v>
      </c>
      <c r="W676" s="42">
        <v>214</v>
      </c>
      <c r="X676" s="42">
        <v>12</v>
      </c>
      <c r="Y676" s="42">
        <v>2568</v>
      </c>
      <c r="Z676" s="46">
        <v>0</v>
      </c>
      <c r="AA676" s="46">
        <v>0</v>
      </c>
      <c r="AB676" s="46">
        <v>74.15739</v>
      </c>
      <c r="AC676" s="46">
        <v>0</v>
      </c>
      <c r="AD676" s="47">
        <v>74.15</v>
      </c>
      <c r="AE676" s="42">
        <v>12</v>
      </c>
      <c r="AF676" s="48">
        <v>889</v>
      </c>
    </row>
    <row r="677" s="1" customFormat="1" ht="14.25" spans="1:32">
      <c r="A677" s="18">
        <v>863</v>
      </c>
      <c r="B677" s="41" t="s">
        <v>1195</v>
      </c>
      <c r="C677" s="19" t="s">
        <v>1196</v>
      </c>
      <c r="D677" s="42">
        <v>4</v>
      </c>
      <c r="E677" s="42">
        <v>0</v>
      </c>
      <c r="F677" s="42">
        <v>0</v>
      </c>
      <c r="G677" s="42">
        <v>4</v>
      </c>
      <c r="H677" s="42">
        <v>0</v>
      </c>
      <c r="I677" s="43">
        <v>42037</v>
      </c>
      <c r="J677" s="42"/>
      <c r="K677" s="44" t="s">
        <v>1197</v>
      </c>
      <c r="L677" s="42">
        <v>53.37</v>
      </c>
      <c r="M677" s="42"/>
      <c r="N677" s="42">
        <v>0</v>
      </c>
      <c r="O677" s="42">
        <v>0</v>
      </c>
      <c r="P677" s="42">
        <v>64</v>
      </c>
      <c r="Q677" s="42">
        <v>0</v>
      </c>
      <c r="R677" s="42">
        <v>4.57</v>
      </c>
      <c r="S677" s="42">
        <v>0</v>
      </c>
      <c r="T677" s="42">
        <v>0</v>
      </c>
      <c r="U677" s="42">
        <v>53.37</v>
      </c>
      <c r="V677" s="42">
        <v>0</v>
      </c>
      <c r="W677" s="42">
        <v>211</v>
      </c>
      <c r="X677" s="42">
        <v>12</v>
      </c>
      <c r="Y677" s="42">
        <v>2532</v>
      </c>
      <c r="Z677" s="46">
        <v>0</v>
      </c>
      <c r="AA677" s="46">
        <v>0</v>
      </c>
      <c r="AB677" s="46">
        <v>73.17027</v>
      </c>
      <c r="AC677" s="46">
        <v>0</v>
      </c>
      <c r="AD677" s="47">
        <v>73.17</v>
      </c>
      <c r="AE677" s="42">
        <v>12</v>
      </c>
      <c r="AF677" s="48">
        <v>878</v>
      </c>
    </row>
    <row r="678" s="1" customFormat="1" ht="14.25" spans="1:32">
      <c r="A678" s="18">
        <v>864</v>
      </c>
      <c r="B678" s="41" t="s">
        <v>1198</v>
      </c>
      <c r="C678" s="19" t="s">
        <v>1199</v>
      </c>
      <c r="D678" s="42">
        <v>2</v>
      </c>
      <c r="E678" s="42">
        <v>0</v>
      </c>
      <c r="F678" s="42">
        <v>0</v>
      </c>
      <c r="G678" s="42">
        <v>2</v>
      </c>
      <c r="H678" s="42">
        <v>0</v>
      </c>
      <c r="I678" s="43">
        <v>42037</v>
      </c>
      <c r="J678" s="42"/>
      <c r="K678" s="44" t="s">
        <v>1200</v>
      </c>
      <c r="L678" s="42">
        <v>53.37</v>
      </c>
      <c r="M678" s="42"/>
      <c r="N678" s="42">
        <v>0</v>
      </c>
      <c r="O678" s="42">
        <v>0</v>
      </c>
      <c r="P678" s="42">
        <v>32</v>
      </c>
      <c r="Q678" s="42">
        <v>0</v>
      </c>
      <c r="R678" s="42">
        <v>4.57</v>
      </c>
      <c r="S678" s="42">
        <v>0</v>
      </c>
      <c r="T678" s="42">
        <v>0</v>
      </c>
      <c r="U678" s="42">
        <v>32</v>
      </c>
      <c r="V678" s="42">
        <v>0</v>
      </c>
      <c r="W678" s="42">
        <v>211</v>
      </c>
      <c r="X678" s="42">
        <v>12</v>
      </c>
      <c r="Y678" s="42">
        <v>2532</v>
      </c>
      <c r="Z678" s="46">
        <v>0</v>
      </c>
      <c r="AA678" s="46">
        <v>0</v>
      </c>
      <c r="AB678" s="46">
        <v>43.872</v>
      </c>
      <c r="AC678" s="46">
        <v>0</v>
      </c>
      <c r="AD678" s="47">
        <v>43.87</v>
      </c>
      <c r="AE678" s="42">
        <v>12</v>
      </c>
      <c r="AF678" s="48">
        <v>526</v>
      </c>
    </row>
    <row r="679" s="1" customFormat="1" ht="14.25" spans="1:32">
      <c r="A679" s="18">
        <v>865</v>
      </c>
      <c r="B679" s="41" t="s">
        <v>1201</v>
      </c>
      <c r="C679" s="19" t="s">
        <v>1202</v>
      </c>
      <c r="D679" s="42">
        <v>2</v>
      </c>
      <c r="E679" s="42">
        <v>2</v>
      </c>
      <c r="F679" s="42">
        <v>0</v>
      </c>
      <c r="G679" s="42">
        <v>0</v>
      </c>
      <c r="H679" s="42">
        <v>0</v>
      </c>
      <c r="I679" s="43">
        <v>42037</v>
      </c>
      <c r="J679" s="42"/>
      <c r="K679" s="44" t="s">
        <v>1203</v>
      </c>
      <c r="L679" s="42">
        <v>54.09</v>
      </c>
      <c r="M679" s="42"/>
      <c r="N679" s="42">
        <v>32</v>
      </c>
      <c r="O679" s="42">
        <v>0</v>
      </c>
      <c r="P679" s="42">
        <v>0</v>
      </c>
      <c r="Q679" s="42">
        <v>0</v>
      </c>
      <c r="R679" s="42">
        <v>4.57</v>
      </c>
      <c r="S679" s="42">
        <v>32</v>
      </c>
      <c r="T679" s="42">
        <v>0</v>
      </c>
      <c r="U679" s="42">
        <v>0</v>
      </c>
      <c r="V679" s="42">
        <v>0</v>
      </c>
      <c r="W679" s="42">
        <v>214</v>
      </c>
      <c r="X679" s="42">
        <v>12</v>
      </c>
      <c r="Y679" s="42">
        <v>2568</v>
      </c>
      <c r="Z679" s="46">
        <v>131.616</v>
      </c>
      <c r="AA679" s="46">
        <v>0</v>
      </c>
      <c r="AB679" s="46">
        <v>0</v>
      </c>
      <c r="AC679" s="46">
        <v>0</v>
      </c>
      <c r="AD679" s="47">
        <v>131.61</v>
      </c>
      <c r="AE679" s="42">
        <v>12</v>
      </c>
      <c r="AF679" s="48">
        <v>1579</v>
      </c>
    </row>
    <row r="680" s="1" customFormat="1" ht="14.25" spans="1:32">
      <c r="A680" s="18">
        <v>866</v>
      </c>
      <c r="B680" s="41" t="s">
        <v>1204</v>
      </c>
      <c r="C680" s="19" t="s">
        <v>1205</v>
      </c>
      <c r="D680" s="42">
        <v>3</v>
      </c>
      <c r="E680" s="42">
        <v>0</v>
      </c>
      <c r="F680" s="42">
        <v>0</v>
      </c>
      <c r="G680" s="42">
        <v>3</v>
      </c>
      <c r="H680" s="42">
        <v>0</v>
      </c>
      <c r="I680" s="43">
        <v>42037</v>
      </c>
      <c r="J680" s="42"/>
      <c r="K680" s="44" t="s">
        <v>1206</v>
      </c>
      <c r="L680" s="42">
        <v>54.09</v>
      </c>
      <c r="M680" s="42"/>
      <c r="N680" s="42">
        <v>0</v>
      </c>
      <c r="O680" s="42">
        <v>0</v>
      </c>
      <c r="P680" s="42">
        <v>48</v>
      </c>
      <c r="Q680" s="42">
        <v>0</v>
      </c>
      <c r="R680" s="42">
        <v>4.57</v>
      </c>
      <c r="S680" s="42">
        <v>0</v>
      </c>
      <c r="T680" s="42">
        <v>0</v>
      </c>
      <c r="U680" s="42">
        <v>48</v>
      </c>
      <c r="V680" s="42">
        <v>0</v>
      </c>
      <c r="W680" s="42">
        <v>214</v>
      </c>
      <c r="X680" s="42">
        <v>12</v>
      </c>
      <c r="Y680" s="42">
        <v>2568</v>
      </c>
      <c r="Z680" s="46">
        <v>0</v>
      </c>
      <c r="AA680" s="46">
        <v>0</v>
      </c>
      <c r="AB680" s="46">
        <v>65.808</v>
      </c>
      <c r="AC680" s="46">
        <v>0</v>
      </c>
      <c r="AD680" s="47">
        <v>65.8</v>
      </c>
      <c r="AE680" s="42">
        <v>12</v>
      </c>
      <c r="AF680" s="48">
        <v>789</v>
      </c>
    </row>
    <row r="681" s="1" customFormat="1" ht="14.25" spans="1:32">
      <c r="A681" s="18">
        <v>867</v>
      </c>
      <c r="B681" s="41" t="s">
        <v>1207</v>
      </c>
      <c r="C681" s="19" t="s">
        <v>1208</v>
      </c>
      <c r="D681" s="42">
        <v>4</v>
      </c>
      <c r="E681" s="42">
        <v>0</v>
      </c>
      <c r="F681" s="42">
        <v>0</v>
      </c>
      <c r="G681" s="42">
        <v>4</v>
      </c>
      <c r="H681" s="42">
        <v>0</v>
      </c>
      <c r="I681" s="43">
        <v>42037</v>
      </c>
      <c r="J681" s="42"/>
      <c r="K681" s="44" t="s">
        <v>1209</v>
      </c>
      <c r="L681" s="42">
        <v>53.37</v>
      </c>
      <c r="M681" s="42"/>
      <c r="N681" s="42">
        <v>0</v>
      </c>
      <c r="O681" s="42">
        <v>0</v>
      </c>
      <c r="P681" s="42">
        <v>64</v>
      </c>
      <c r="Q681" s="42">
        <v>0</v>
      </c>
      <c r="R681" s="42">
        <v>4.57</v>
      </c>
      <c r="S681" s="42">
        <v>0</v>
      </c>
      <c r="T681" s="42">
        <v>0</v>
      </c>
      <c r="U681" s="42">
        <v>53.37</v>
      </c>
      <c r="V681" s="42">
        <v>0</v>
      </c>
      <c r="W681" s="42">
        <v>211</v>
      </c>
      <c r="X681" s="42">
        <v>12</v>
      </c>
      <c r="Y681" s="42">
        <v>2532</v>
      </c>
      <c r="Z681" s="46">
        <v>0</v>
      </c>
      <c r="AA681" s="46">
        <v>0</v>
      </c>
      <c r="AB681" s="46">
        <v>73.17027</v>
      </c>
      <c r="AC681" s="46">
        <v>0</v>
      </c>
      <c r="AD681" s="47">
        <v>73.17</v>
      </c>
      <c r="AE681" s="42">
        <v>12</v>
      </c>
      <c r="AF681" s="48">
        <v>878</v>
      </c>
    </row>
    <row r="682" s="1" customFormat="1" ht="14.25" spans="1:32">
      <c r="A682" s="18">
        <v>868</v>
      </c>
      <c r="B682" s="41" t="s">
        <v>1210</v>
      </c>
      <c r="C682" s="19" t="s">
        <v>842</v>
      </c>
      <c r="D682" s="42">
        <v>2</v>
      </c>
      <c r="E682" s="42">
        <v>0</v>
      </c>
      <c r="F682" s="42">
        <v>0</v>
      </c>
      <c r="G682" s="42">
        <v>2</v>
      </c>
      <c r="H682" s="42">
        <v>0</v>
      </c>
      <c r="I682" s="43">
        <v>42037</v>
      </c>
      <c r="J682" s="42"/>
      <c r="K682" s="44" t="s">
        <v>1211</v>
      </c>
      <c r="L682" s="42">
        <v>53.37</v>
      </c>
      <c r="M682" s="42"/>
      <c r="N682" s="42">
        <v>0</v>
      </c>
      <c r="O682" s="42">
        <v>0</v>
      </c>
      <c r="P682" s="42">
        <v>32</v>
      </c>
      <c r="Q682" s="42">
        <v>0</v>
      </c>
      <c r="R682" s="42">
        <v>4.57</v>
      </c>
      <c r="S682" s="42">
        <v>0</v>
      </c>
      <c r="T682" s="42">
        <v>0</v>
      </c>
      <c r="U682" s="42">
        <v>32</v>
      </c>
      <c r="V682" s="42">
        <v>0</v>
      </c>
      <c r="W682" s="42">
        <v>207</v>
      </c>
      <c r="X682" s="42">
        <v>12</v>
      </c>
      <c r="Y682" s="42">
        <v>2484</v>
      </c>
      <c r="Z682" s="46">
        <v>0</v>
      </c>
      <c r="AA682" s="46">
        <v>0</v>
      </c>
      <c r="AB682" s="46">
        <v>43.872</v>
      </c>
      <c r="AC682" s="46">
        <v>0</v>
      </c>
      <c r="AD682" s="47">
        <v>43.87</v>
      </c>
      <c r="AE682" s="42">
        <v>12</v>
      </c>
      <c r="AF682" s="48">
        <v>526</v>
      </c>
    </row>
    <row r="683" s="1" customFormat="1" ht="14.25" spans="1:32">
      <c r="A683" s="18">
        <v>869</v>
      </c>
      <c r="B683" s="41" t="s">
        <v>1212</v>
      </c>
      <c r="C683" s="19" t="s">
        <v>1170</v>
      </c>
      <c r="D683" s="42">
        <v>4</v>
      </c>
      <c r="E683" s="42">
        <v>0</v>
      </c>
      <c r="F683" s="42">
        <v>0</v>
      </c>
      <c r="G683" s="42">
        <v>4</v>
      </c>
      <c r="H683" s="42">
        <v>0</v>
      </c>
      <c r="I683" s="43">
        <v>42037</v>
      </c>
      <c r="J683" s="42"/>
      <c r="K683" s="44" t="s">
        <v>1213</v>
      </c>
      <c r="L683" s="42">
        <v>54.09</v>
      </c>
      <c r="M683" s="42"/>
      <c r="N683" s="42">
        <v>0</v>
      </c>
      <c r="O683" s="42">
        <v>0</v>
      </c>
      <c r="P683" s="42">
        <v>64</v>
      </c>
      <c r="Q683" s="42">
        <v>0</v>
      </c>
      <c r="R683" s="42">
        <v>4.57</v>
      </c>
      <c r="S683" s="42">
        <v>0</v>
      </c>
      <c r="T683" s="42">
        <v>0</v>
      </c>
      <c r="U683" s="42">
        <v>54.09</v>
      </c>
      <c r="V683" s="42">
        <v>0</v>
      </c>
      <c r="W683" s="42">
        <v>210</v>
      </c>
      <c r="X683" s="42">
        <v>12</v>
      </c>
      <c r="Y683" s="42">
        <v>2520</v>
      </c>
      <c r="Z683" s="46">
        <v>0</v>
      </c>
      <c r="AA683" s="46">
        <v>0</v>
      </c>
      <c r="AB683" s="46">
        <v>74.15739</v>
      </c>
      <c r="AC683" s="46">
        <v>0</v>
      </c>
      <c r="AD683" s="47">
        <v>74.15</v>
      </c>
      <c r="AE683" s="42">
        <v>12</v>
      </c>
      <c r="AF683" s="48">
        <v>889</v>
      </c>
    </row>
    <row r="684" s="1" customFormat="1" ht="14.25" spans="1:32">
      <c r="A684" s="18">
        <v>870</v>
      </c>
      <c r="B684" s="41" t="s">
        <v>1214</v>
      </c>
      <c r="C684" s="19" t="s">
        <v>1215</v>
      </c>
      <c r="D684" s="42">
        <v>2</v>
      </c>
      <c r="E684" s="42">
        <v>0</v>
      </c>
      <c r="F684" s="42">
        <v>0</v>
      </c>
      <c r="G684" s="42">
        <v>2</v>
      </c>
      <c r="H684" s="42">
        <v>0</v>
      </c>
      <c r="I684" s="43">
        <v>42037</v>
      </c>
      <c r="J684" s="42"/>
      <c r="K684" s="44" t="s">
        <v>1216</v>
      </c>
      <c r="L684" s="42">
        <v>54.09</v>
      </c>
      <c r="M684" s="42"/>
      <c r="N684" s="42">
        <v>0</v>
      </c>
      <c r="O684" s="42">
        <v>0</v>
      </c>
      <c r="P684" s="42">
        <v>32</v>
      </c>
      <c r="Q684" s="42">
        <v>0</v>
      </c>
      <c r="R684" s="42">
        <v>4.57</v>
      </c>
      <c r="S684" s="42">
        <v>0</v>
      </c>
      <c r="T684" s="42">
        <v>0</v>
      </c>
      <c r="U684" s="42">
        <v>32</v>
      </c>
      <c r="V684" s="42">
        <v>0</v>
      </c>
      <c r="W684" s="42">
        <v>210</v>
      </c>
      <c r="X684" s="42">
        <v>12</v>
      </c>
      <c r="Y684" s="42">
        <v>2520</v>
      </c>
      <c r="Z684" s="46">
        <v>0</v>
      </c>
      <c r="AA684" s="46">
        <v>0</v>
      </c>
      <c r="AB684" s="46">
        <v>43.872</v>
      </c>
      <c r="AC684" s="46">
        <v>0</v>
      </c>
      <c r="AD684" s="47">
        <v>43.87</v>
      </c>
      <c r="AE684" s="42">
        <v>12</v>
      </c>
      <c r="AF684" s="48">
        <v>526</v>
      </c>
    </row>
    <row r="685" s="1" customFormat="1" ht="14.25" spans="1:32">
      <c r="A685" s="18">
        <v>871</v>
      </c>
      <c r="B685" s="41" t="s">
        <v>1217</v>
      </c>
      <c r="C685" s="19" t="s">
        <v>481</v>
      </c>
      <c r="D685" s="42">
        <v>2</v>
      </c>
      <c r="E685" s="42">
        <v>0</v>
      </c>
      <c r="F685" s="42">
        <v>0</v>
      </c>
      <c r="G685" s="42">
        <v>2</v>
      </c>
      <c r="H685" s="42">
        <v>0</v>
      </c>
      <c r="I685" s="43">
        <v>42036</v>
      </c>
      <c r="J685" s="42"/>
      <c r="K685" s="44" t="s">
        <v>1218</v>
      </c>
      <c r="L685" s="42">
        <v>53.37</v>
      </c>
      <c r="M685" s="42"/>
      <c r="N685" s="42">
        <v>0</v>
      </c>
      <c r="O685" s="42">
        <v>0</v>
      </c>
      <c r="P685" s="42">
        <v>32</v>
      </c>
      <c r="Q685" s="42">
        <v>0</v>
      </c>
      <c r="R685" s="42">
        <v>4.57</v>
      </c>
      <c r="S685" s="42">
        <v>0</v>
      </c>
      <c r="T685" s="42">
        <v>0</v>
      </c>
      <c r="U685" s="42">
        <v>32</v>
      </c>
      <c r="V685" s="42">
        <v>0</v>
      </c>
      <c r="W685" s="42">
        <v>207</v>
      </c>
      <c r="X685" s="42">
        <v>12</v>
      </c>
      <c r="Y685" s="42">
        <v>2484</v>
      </c>
      <c r="Z685" s="46">
        <v>0</v>
      </c>
      <c r="AA685" s="46">
        <v>0</v>
      </c>
      <c r="AB685" s="46">
        <v>43.872</v>
      </c>
      <c r="AC685" s="46">
        <v>0</v>
      </c>
      <c r="AD685" s="47">
        <v>43.87</v>
      </c>
      <c r="AE685" s="42">
        <v>12</v>
      </c>
      <c r="AF685" s="48">
        <v>526</v>
      </c>
    </row>
    <row r="686" s="1" customFormat="1" ht="14.25" spans="1:32">
      <c r="A686" s="18">
        <v>872</v>
      </c>
      <c r="B686" s="41" t="s">
        <v>1219</v>
      </c>
      <c r="C686" s="19" t="s">
        <v>1220</v>
      </c>
      <c r="D686" s="42">
        <v>1</v>
      </c>
      <c r="E686" s="42">
        <v>0</v>
      </c>
      <c r="F686" s="42">
        <v>0</v>
      </c>
      <c r="G686" s="42">
        <v>1</v>
      </c>
      <c r="H686" s="42">
        <v>0</v>
      </c>
      <c r="I686" s="43">
        <v>42037</v>
      </c>
      <c r="J686" s="42"/>
      <c r="K686" s="44" t="s">
        <v>1221</v>
      </c>
      <c r="L686" s="42">
        <v>53.37</v>
      </c>
      <c r="M686" s="42"/>
      <c r="N686" s="42">
        <v>0</v>
      </c>
      <c r="O686" s="42">
        <v>0</v>
      </c>
      <c r="P686" s="42">
        <v>16</v>
      </c>
      <c r="Q686" s="42">
        <v>0</v>
      </c>
      <c r="R686" s="42">
        <v>4.57</v>
      </c>
      <c r="S686" s="42">
        <v>0</v>
      </c>
      <c r="T686" s="42">
        <v>0</v>
      </c>
      <c r="U686" s="42">
        <v>16</v>
      </c>
      <c r="V686" s="42">
        <v>0</v>
      </c>
      <c r="W686" s="42">
        <v>193</v>
      </c>
      <c r="X686" s="42">
        <v>12</v>
      </c>
      <c r="Y686" s="42">
        <v>2316</v>
      </c>
      <c r="Z686" s="46">
        <v>0</v>
      </c>
      <c r="AA686" s="46">
        <v>0</v>
      </c>
      <c r="AB686" s="46">
        <v>21.936</v>
      </c>
      <c r="AC686" s="46">
        <v>0</v>
      </c>
      <c r="AD686" s="47">
        <v>21.93</v>
      </c>
      <c r="AE686" s="42">
        <v>12</v>
      </c>
      <c r="AF686" s="48">
        <v>263</v>
      </c>
    </row>
    <row r="687" s="1" customFormat="1" ht="14.25" spans="1:32">
      <c r="A687" s="18">
        <v>873</v>
      </c>
      <c r="B687" s="41" t="s">
        <v>1222</v>
      </c>
      <c r="C687" s="19" t="s">
        <v>1223</v>
      </c>
      <c r="D687" s="42">
        <v>4</v>
      </c>
      <c r="E687" s="42">
        <v>0</v>
      </c>
      <c r="F687" s="42">
        <v>0</v>
      </c>
      <c r="G687" s="42">
        <v>2</v>
      </c>
      <c r="H687" s="42">
        <v>0</v>
      </c>
      <c r="I687" s="43">
        <v>42037</v>
      </c>
      <c r="J687" s="42"/>
      <c r="K687" s="44" t="s">
        <v>1224</v>
      </c>
      <c r="L687" s="42">
        <v>54.09</v>
      </c>
      <c r="M687" s="42"/>
      <c r="N687" s="42">
        <v>0</v>
      </c>
      <c r="O687" s="42">
        <v>0</v>
      </c>
      <c r="P687" s="42">
        <v>32</v>
      </c>
      <c r="Q687" s="42">
        <v>0</v>
      </c>
      <c r="R687" s="42">
        <v>4.57</v>
      </c>
      <c r="S687" s="42">
        <v>0</v>
      </c>
      <c r="T687" s="42">
        <v>0</v>
      </c>
      <c r="U687" s="42">
        <v>32</v>
      </c>
      <c r="V687" s="42">
        <v>0</v>
      </c>
      <c r="W687" s="42">
        <v>196</v>
      </c>
      <c r="X687" s="42">
        <v>12</v>
      </c>
      <c r="Y687" s="42">
        <v>2352</v>
      </c>
      <c r="Z687" s="46">
        <v>0</v>
      </c>
      <c r="AA687" s="46">
        <v>0</v>
      </c>
      <c r="AB687" s="46">
        <v>43.872</v>
      </c>
      <c r="AC687" s="46">
        <v>0</v>
      </c>
      <c r="AD687" s="47">
        <v>43.87</v>
      </c>
      <c r="AE687" s="42">
        <v>12</v>
      </c>
      <c r="AF687" s="48">
        <v>526</v>
      </c>
    </row>
    <row r="688" s="1" customFormat="1" ht="14.25" spans="1:32">
      <c r="A688" s="18">
        <v>874</v>
      </c>
      <c r="B688" s="41" t="s">
        <v>1225</v>
      </c>
      <c r="C688" s="19" t="s">
        <v>1226</v>
      </c>
      <c r="D688" s="42">
        <v>2</v>
      </c>
      <c r="E688" s="42">
        <v>0</v>
      </c>
      <c r="F688" s="42">
        <v>0</v>
      </c>
      <c r="G688" s="42">
        <v>2</v>
      </c>
      <c r="H688" s="42">
        <v>0</v>
      </c>
      <c r="I688" s="43">
        <v>42037</v>
      </c>
      <c r="J688" s="42"/>
      <c r="K688" s="44" t="s">
        <v>1227</v>
      </c>
      <c r="L688" s="42">
        <v>54.09</v>
      </c>
      <c r="M688" s="42"/>
      <c r="N688" s="42">
        <v>0</v>
      </c>
      <c r="O688" s="42">
        <v>0</v>
      </c>
      <c r="P688" s="42">
        <v>32</v>
      </c>
      <c r="Q688" s="42">
        <v>0</v>
      </c>
      <c r="R688" s="42">
        <v>4.57</v>
      </c>
      <c r="S688" s="42">
        <v>0</v>
      </c>
      <c r="T688" s="42">
        <v>0</v>
      </c>
      <c r="U688" s="42">
        <v>32</v>
      </c>
      <c r="V688" s="42">
        <v>0</v>
      </c>
      <c r="W688" s="42">
        <v>196</v>
      </c>
      <c r="X688" s="42">
        <v>12</v>
      </c>
      <c r="Y688" s="42">
        <v>2352</v>
      </c>
      <c r="Z688" s="46">
        <v>0</v>
      </c>
      <c r="AA688" s="46">
        <v>0</v>
      </c>
      <c r="AB688" s="46">
        <v>43.872</v>
      </c>
      <c r="AC688" s="46">
        <v>0</v>
      </c>
      <c r="AD688" s="47">
        <v>43.87</v>
      </c>
      <c r="AE688" s="42">
        <v>12</v>
      </c>
      <c r="AF688" s="48">
        <v>526</v>
      </c>
    </row>
    <row r="689" s="1" customFormat="1" ht="14.25" spans="1:32">
      <c r="A689" s="18">
        <v>875</v>
      </c>
      <c r="B689" s="41" t="s">
        <v>1228</v>
      </c>
      <c r="C689" s="19" t="s">
        <v>1229</v>
      </c>
      <c r="D689" s="42">
        <v>1</v>
      </c>
      <c r="E689" s="42">
        <v>0</v>
      </c>
      <c r="F689" s="42">
        <v>0</v>
      </c>
      <c r="G689" s="42">
        <v>1</v>
      </c>
      <c r="H689" s="42">
        <v>0</v>
      </c>
      <c r="I689" s="43">
        <v>42037</v>
      </c>
      <c r="J689" s="42"/>
      <c r="K689" s="44" t="s">
        <v>1230</v>
      </c>
      <c r="L689" s="42">
        <v>53.37</v>
      </c>
      <c r="M689" s="42"/>
      <c r="N689" s="42">
        <v>0</v>
      </c>
      <c r="O689" s="42">
        <v>0</v>
      </c>
      <c r="P689" s="42">
        <v>16</v>
      </c>
      <c r="Q689" s="42">
        <v>0</v>
      </c>
      <c r="R689" s="42">
        <v>4.57</v>
      </c>
      <c r="S689" s="42">
        <v>0</v>
      </c>
      <c r="T689" s="42">
        <v>0</v>
      </c>
      <c r="U689" s="42">
        <v>16</v>
      </c>
      <c r="V689" s="42">
        <v>0</v>
      </c>
      <c r="W689" s="42">
        <v>193</v>
      </c>
      <c r="X689" s="42">
        <v>12</v>
      </c>
      <c r="Y689" s="42">
        <v>2316</v>
      </c>
      <c r="Z689" s="46">
        <v>0</v>
      </c>
      <c r="AA689" s="46">
        <v>0</v>
      </c>
      <c r="AB689" s="46">
        <v>21.936</v>
      </c>
      <c r="AC689" s="46">
        <v>0</v>
      </c>
      <c r="AD689" s="47">
        <v>21.93</v>
      </c>
      <c r="AE689" s="42">
        <v>12</v>
      </c>
      <c r="AF689" s="48">
        <v>263</v>
      </c>
    </row>
    <row r="690" s="1" customFormat="1" ht="14.25" spans="1:32">
      <c r="A690" s="18">
        <v>876</v>
      </c>
      <c r="B690" s="41" t="s">
        <v>1231</v>
      </c>
      <c r="C690" s="19" t="s">
        <v>1232</v>
      </c>
      <c r="D690" s="42">
        <v>1</v>
      </c>
      <c r="E690" s="42">
        <v>1</v>
      </c>
      <c r="F690" s="42">
        <v>0</v>
      </c>
      <c r="G690" s="42">
        <v>1</v>
      </c>
      <c r="H690" s="42">
        <v>0</v>
      </c>
      <c r="I690" s="43">
        <v>42037</v>
      </c>
      <c r="J690" s="42"/>
      <c r="K690" s="44" t="s">
        <v>1233</v>
      </c>
      <c r="L690" s="42">
        <v>54.09</v>
      </c>
      <c r="M690" s="42"/>
      <c r="N690" s="42">
        <v>16</v>
      </c>
      <c r="O690" s="42">
        <v>0</v>
      </c>
      <c r="P690" s="42">
        <v>16</v>
      </c>
      <c r="Q690" s="42">
        <v>0</v>
      </c>
      <c r="R690" s="42">
        <v>4.57</v>
      </c>
      <c r="S690" s="42">
        <v>16</v>
      </c>
      <c r="T690" s="42">
        <v>0</v>
      </c>
      <c r="U690" s="42">
        <v>16</v>
      </c>
      <c r="V690" s="42">
        <v>0</v>
      </c>
      <c r="W690" s="42">
        <v>202</v>
      </c>
      <c r="X690" s="42">
        <v>12</v>
      </c>
      <c r="Y690" s="42">
        <v>2424</v>
      </c>
      <c r="Z690" s="46">
        <v>65.808</v>
      </c>
      <c r="AA690" s="46">
        <v>0</v>
      </c>
      <c r="AB690" s="46">
        <v>21.936</v>
      </c>
      <c r="AC690" s="46">
        <v>0</v>
      </c>
      <c r="AD690" s="47">
        <v>87.74</v>
      </c>
      <c r="AE690" s="42">
        <v>12</v>
      </c>
      <c r="AF690" s="49">
        <v>1052</v>
      </c>
    </row>
    <row r="691" s="1" customFormat="1" ht="14.25" spans="1:32">
      <c r="A691" s="18">
        <v>877</v>
      </c>
      <c r="B691" s="41" t="s">
        <v>1234</v>
      </c>
      <c r="C691" s="19" t="s">
        <v>118</v>
      </c>
      <c r="D691" s="42">
        <v>3</v>
      </c>
      <c r="E691" s="42">
        <v>0</v>
      </c>
      <c r="F691" s="42">
        <v>0</v>
      </c>
      <c r="G691" s="42">
        <v>3</v>
      </c>
      <c r="H691" s="42">
        <v>0</v>
      </c>
      <c r="I691" s="43">
        <v>42037</v>
      </c>
      <c r="J691" s="42"/>
      <c r="K691" s="44" t="s">
        <v>1235</v>
      </c>
      <c r="L691" s="42">
        <v>54.09</v>
      </c>
      <c r="M691" s="42"/>
      <c r="N691" s="42">
        <v>0</v>
      </c>
      <c r="O691" s="42">
        <v>0</v>
      </c>
      <c r="P691" s="42">
        <v>48</v>
      </c>
      <c r="Q691" s="42">
        <v>0</v>
      </c>
      <c r="R691" s="42">
        <v>4.57</v>
      </c>
      <c r="S691" s="42">
        <v>0</v>
      </c>
      <c r="T691" s="42">
        <v>0</v>
      </c>
      <c r="U691" s="42">
        <v>48</v>
      </c>
      <c r="V691" s="42">
        <v>0</v>
      </c>
      <c r="W691" s="42">
        <v>202</v>
      </c>
      <c r="X691" s="42">
        <v>12</v>
      </c>
      <c r="Y691" s="42">
        <v>2424</v>
      </c>
      <c r="Z691" s="46">
        <v>0</v>
      </c>
      <c r="AA691" s="46">
        <v>0</v>
      </c>
      <c r="AB691" s="46">
        <v>65.808</v>
      </c>
      <c r="AC691" s="46">
        <v>0</v>
      </c>
      <c r="AD691" s="47">
        <v>65.8</v>
      </c>
      <c r="AE691" s="42">
        <v>12</v>
      </c>
      <c r="AF691" s="48">
        <v>789</v>
      </c>
    </row>
    <row r="692" s="1" customFormat="1" ht="14.25" spans="1:32">
      <c r="A692" s="18">
        <v>878</v>
      </c>
      <c r="B692" s="41" t="s">
        <v>1236</v>
      </c>
      <c r="C692" s="19" t="s">
        <v>424</v>
      </c>
      <c r="D692" s="42">
        <v>2</v>
      </c>
      <c r="E692" s="42">
        <v>1</v>
      </c>
      <c r="F692" s="42">
        <v>0</v>
      </c>
      <c r="G692" s="42">
        <v>0</v>
      </c>
      <c r="H692" s="42">
        <v>0</v>
      </c>
      <c r="I692" s="43">
        <v>42037</v>
      </c>
      <c r="J692" s="42"/>
      <c r="K692" s="44" t="s">
        <v>1237</v>
      </c>
      <c r="L692" s="42">
        <v>53.37</v>
      </c>
      <c r="M692" s="42"/>
      <c r="N692" s="42">
        <v>16</v>
      </c>
      <c r="O692" s="42">
        <v>0</v>
      </c>
      <c r="P692" s="42">
        <v>0</v>
      </c>
      <c r="Q692" s="42">
        <v>0</v>
      </c>
      <c r="R692" s="42">
        <v>4.57</v>
      </c>
      <c r="S692" s="42">
        <v>16</v>
      </c>
      <c r="T692" s="42">
        <v>0</v>
      </c>
      <c r="U692" s="42">
        <v>0</v>
      </c>
      <c r="V692" s="42">
        <v>0</v>
      </c>
      <c r="W692" s="42">
        <v>199</v>
      </c>
      <c r="X692" s="42">
        <v>12</v>
      </c>
      <c r="Y692" s="42">
        <v>2388</v>
      </c>
      <c r="Z692" s="46">
        <v>65.808</v>
      </c>
      <c r="AA692" s="46">
        <v>0</v>
      </c>
      <c r="AB692" s="46">
        <v>0</v>
      </c>
      <c r="AC692" s="46">
        <v>0</v>
      </c>
      <c r="AD692" s="47">
        <v>65.8</v>
      </c>
      <c r="AE692" s="42">
        <v>12</v>
      </c>
      <c r="AF692" s="48">
        <v>789</v>
      </c>
    </row>
    <row r="693" s="1" customFormat="1" ht="14.25" spans="1:32">
      <c r="A693" s="18">
        <v>879</v>
      </c>
      <c r="B693" s="41" t="s">
        <v>1238</v>
      </c>
      <c r="C693" s="19" t="s">
        <v>1239</v>
      </c>
      <c r="D693" s="42">
        <v>2</v>
      </c>
      <c r="E693" s="42">
        <v>0</v>
      </c>
      <c r="F693" s="42">
        <v>0</v>
      </c>
      <c r="G693" s="42">
        <v>2</v>
      </c>
      <c r="H693" s="42">
        <v>0</v>
      </c>
      <c r="I693" s="43">
        <v>42037</v>
      </c>
      <c r="J693" s="42"/>
      <c r="K693" s="44" t="s">
        <v>1240</v>
      </c>
      <c r="L693" s="42">
        <v>53.37</v>
      </c>
      <c r="M693" s="42"/>
      <c r="N693" s="42">
        <v>0</v>
      </c>
      <c r="O693" s="42">
        <v>0</v>
      </c>
      <c r="P693" s="42">
        <v>32</v>
      </c>
      <c r="Q693" s="42">
        <v>0</v>
      </c>
      <c r="R693" s="42">
        <v>4.57</v>
      </c>
      <c r="S693" s="42">
        <v>0</v>
      </c>
      <c r="T693" s="42">
        <v>0</v>
      </c>
      <c r="U693" s="42">
        <v>32</v>
      </c>
      <c r="V693" s="42">
        <v>0</v>
      </c>
      <c r="W693" s="42">
        <v>207</v>
      </c>
      <c r="X693" s="42">
        <v>12</v>
      </c>
      <c r="Y693" s="42">
        <v>2484</v>
      </c>
      <c r="Z693" s="46">
        <v>0</v>
      </c>
      <c r="AA693" s="46">
        <v>0</v>
      </c>
      <c r="AB693" s="46">
        <v>43.872</v>
      </c>
      <c r="AC693" s="46">
        <v>0</v>
      </c>
      <c r="AD693" s="47">
        <v>43.87</v>
      </c>
      <c r="AE693" s="42">
        <v>12</v>
      </c>
      <c r="AF693" s="48">
        <v>526</v>
      </c>
    </row>
    <row r="694" s="1" customFormat="1" ht="14.25" spans="1:32">
      <c r="A694" s="18">
        <v>880</v>
      </c>
      <c r="B694" s="41" t="s">
        <v>1241</v>
      </c>
      <c r="C694" s="19" t="s">
        <v>1242</v>
      </c>
      <c r="D694" s="42">
        <v>1</v>
      </c>
      <c r="E694" s="42">
        <v>1</v>
      </c>
      <c r="F694" s="42">
        <v>0</v>
      </c>
      <c r="G694" s="42">
        <v>0</v>
      </c>
      <c r="H694" s="42">
        <v>0</v>
      </c>
      <c r="I694" s="43">
        <v>44453</v>
      </c>
      <c r="J694" s="42"/>
      <c r="K694" s="44" t="s">
        <v>1243</v>
      </c>
      <c r="L694" s="42">
        <v>54.09</v>
      </c>
      <c r="M694" s="42"/>
      <c r="N694" s="42">
        <v>16</v>
      </c>
      <c r="O694" s="42">
        <v>0</v>
      </c>
      <c r="P694" s="42">
        <v>0</v>
      </c>
      <c r="Q694" s="42">
        <v>0</v>
      </c>
      <c r="R694" s="42">
        <v>4.57</v>
      </c>
      <c r="S694" s="42">
        <v>16</v>
      </c>
      <c r="T694" s="42">
        <v>0</v>
      </c>
      <c r="U694" s="42">
        <v>0</v>
      </c>
      <c r="V694" s="42">
        <v>0</v>
      </c>
      <c r="W694" s="42">
        <v>210</v>
      </c>
      <c r="X694" s="42">
        <v>12</v>
      </c>
      <c r="Y694" s="42">
        <v>2520</v>
      </c>
      <c r="Z694" s="46">
        <v>65.808</v>
      </c>
      <c r="AA694" s="46">
        <v>0</v>
      </c>
      <c r="AB694" s="46">
        <v>0</v>
      </c>
      <c r="AC694" s="46">
        <v>0</v>
      </c>
      <c r="AD694" s="47">
        <v>65.8</v>
      </c>
      <c r="AE694" s="42">
        <v>12</v>
      </c>
      <c r="AF694" s="48">
        <v>789</v>
      </c>
    </row>
    <row r="695" s="1" customFormat="1" ht="14.25" spans="1:32">
      <c r="A695" s="18">
        <v>881</v>
      </c>
      <c r="B695" s="41" t="s">
        <v>1244</v>
      </c>
      <c r="C695" s="19" t="s">
        <v>1223</v>
      </c>
      <c r="D695" s="42">
        <v>2</v>
      </c>
      <c r="E695" s="42">
        <v>0</v>
      </c>
      <c r="F695" s="42">
        <v>0</v>
      </c>
      <c r="G695" s="42">
        <v>2</v>
      </c>
      <c r="H695" s="42">
        <v>0</v>
      </c>
      <c r="I695" s="43">
        <v>42087</v>
      </c>
      <c r="J695" s="42"/>
      <c r="K695" s="44" t="s">
        <v>1245</v>
      </c>
      <c r="L695" s="42">
        <v>54.09</v>
      </c>
      <c r="M695" s="42"/>
      <c r="N695" s="42">
        <v>0</v>
      </c>
      <c r="O695" s="42">
        <v>0</v>
      </c>
      <c r="P695" s="42">
        <v>32</v>
      </c>
      <c r="Q695" s="42">
        <v>0</v>
      </c>
      <c r="R695" s="42">
        <v>4.57</v>
      </c>
      <c r="S695" s="42">
        <v>0</v>
      </c>
      <c r="T695" s="42">
        <v>0</v>
      </c>
      <c r="U695" s="42">
        <v>32</v>
      </c>
      <c r="V695" s="42">
        <v>0</v>
      </c>
      <c r="W695" s="42">
        <v>210</v>
      </c>
      <c r="X695" s="42">
        <v>12</v>
      </c>
      <c r="Y695" s="42">
        <v>2520</v>
      </c>
      <c r="Z695" s="46">
        <v>0</v>
      </c>
      <c r="AA695" s="46">
        <v>0</v>
      </c>
      <c r="AB695" s="46">
        <v>43.872</v>
      </c>
      <c r="AC695" s="46">
        <v>0</v>
      </c>
      <c r="AD695" s="47">
        <v>43.87</v>
      </c>
      <c r="AE695" s="42">
        <v>12</v>
      </c>
      <c r="AF695" s="48">
        <v>526</v>
      </c>
    </row>
    <row r="696" s="1" customFormat="1" ht="14.25" spans="1:32">
      <c r="A696" s="18">
        <v>882</v>
      </c>
      <c r="B696" s="41" t="s">
        <v>1246</v>
      </c>
      <c r="C696" s="19" t="s">
        <v>1247</v>
      </c>
      <c r="D696" s="42">
        <v>3</v>
      </c>
      <c r="E696" s="42">
        <v>0</v>
      </c>
      <c r="F696" s="42">
        <v>0</v>
      </c>
      <c r="G696" s="42">
        <v>3</v>
      </c>
      <c r="H696" s="42">
        <v>0</v>
      </c>
      <c r="I696" s="43">
        <v>44378</v>
      </c>
      <c r="J696" s="42"/>
      <c r="K696" s="44" t="s">
        <v>1248</v>
      </c>
      <c r="L696" s="42">
        <v>53.37</v>
      </c>
      <c r="M696" s="42"/>
      <c r="N696" s="42">
        <v>0</v>
      </c>
      <c r="O696" s="42">
        <v>0</v>
      </c>
      <c r="P696" s="42">
        <v>48</v>
      </c>
      <c r="Q696" s="42">
        <v>0</v>
      </c>
      <c r="R696" s="42">
        <v>4.57</v>
      </c>
      <c r="S696" s="42">
        <v>0</v>
      </c>
      <c r="T696" s="42">
        <v>0</v>
      </c>
      <c r="U696" s="42">
        <v>48</v>
      </c>
      <c r="V696" s="42">
        <v>0</v>
      </c>
      <c r="W696" s="42">
        <v>211</v>
      </c>
      <c r="X696" s="42">
        <v>12</v>
      </c>
      <c r="Y696" s="42">
        <v>2532</v>
      </c>
      <c r="Z696" s="46">
        <v>0</v>
      </c>
      <c r="AA696" s="46">
        <v>0</v>
      </c>
      <c r="AB696" s="46">
        <v>65.808</v>
      </c>
      <c r="AC696" s="46">
        <v>0</v>
      </c>
      <c r="AD696" s="47">
        <v>65.8</v>
      </c>
      <c r="AE696" s="42">
        <v>12</v>
      </c>
      <c r="AF696" s="48">
        <v>789</v>
      </c>
    </row>
    <row r="697" s="1" customFormat="1" ht="14.25" spans="1:32">
      <c r="A697" s="18">
        <v>883</v>
      </c>
      <c r="B697" s="41" t="s">
        <v>1249</v>
      </c>
      <c r="C697" s="19" t="s">
        <v>1250</v>
      </c>
      <c r="D697" s="42">
        <v>5</v>
      </c>
      <c r="E697" s="42">
        <v>0</v>
      </c>
      <c r="F697" s="42">
        <v>0</v>
      </c>
      <c r="G697" s="42">
        <v>5</v>
      </c>
      <c r="H697" s="42">
        <v>0</v>
      </c>
      <c r="I697" s="43">
        <v>42037</v>
      </c>
      <c r="J697" s="42"/>
      <c r="K697" s="44" t="s">
        <v>1251</v>
      </c>
      <c r="L697" s="42">
        <v>53.37</v>
      </c>
      <c r="M697" s="42"/>
      <c r="N697" s="42">
        <v>0</v>
      </c>
      <c r="O697" s="42">
        <v>0</v>
      </c>
      <c r="P697" s="42">
        <v>80</v>
      </c>
      <c r="Q697" s="42">
        <v>0</v>
      </c>
      <c r="R697" s="42">
        <v>4.57</v>
      </c>
      <c r="S697" s="42">
        <v>0</v>
      </c>
      <c r="T697" s="42">
        <v>0</v>
      </c>
      <c r="U697" s="42">
        <v>53.37</v>
      </c>
      <c r="V697" s="42">
        <v>0</v>
      </c>
      <c r="W697" s="42">
        <v>211</v>
      </c>
      <c r="X697" s="42">
        <v>12</v>
      </c>
      <c r="Y697" s="42">
        <v>2532</v>
      </c>
      <c r="Z697" s="46">
        <v>0</v>
      </c>
      <c r="AA697" s="46">
        <v>0</v>
      </c>
      <c r="AB697" s="46">
        <v>73.17027</v>
      </c>
      <c r="AC697" s="46">
        <v>0</v>
      </c>
      <c r="AD697" s="47">
        <v>73.17</v>
      </c>
      <c r="AE697" s="42">
        <v>12</v>
      </c>
      <c r="AF697" s="48">
        <v>878</v>
      </c>
    </row>
    <row r="698" s="1" customFormat="1" ht="14.25" spans="1:32">
      <c r="A698" s="18">
        <v>884</v>
      </c>
      <c r="B698" s="41" t="s">
        <v>1252</v>
      </c>
      <c r="C698" s="19" t="s">
        <v>1180</v>
      </c>
      <c r="D698" s="42">
        <v>2</v>
      </c>
      <c r="E698" s="42">
        <v>0</v>
      </c>
      <c r="F698" s="42">
        <v>0</v>
      </c>
      <c r="G698" s="42">
        <v>2</v>
      </c>
      <c r="H698" s="42">
        <v>0</v>
      </c>
      <c r="I698" s="43">
        <v>42037</v>
      </c>
      <c r="J698" s="42"/>
      <c r="K698" s="44" t="s">
        <v>1253</v>
      </c>
      <c r="L698" s="42">
        <v>53.37</v>
      </c>
      <c r="M698" s="42"/>
      <c r="N698" s="42">
        <v>0</v>
      </c>
      <c r="O698" s="42">
        <v>0</v>
      </c>
      <c r="P698" s="42">
        <v>32</v>
      </c>
      <c r="Q698" s="42">
        <v>0</v>
      </c>
      <c r="R698" s="42">
        <v>4.57</v>
      </c>
      <c r="S698" s="42">
        <v>0</v>
      </c>
      <c r="T698" s="42">
        <v>0</v>
      </c>
      <c r="U698" s="42">
        <v>32</v>
      </c>
      <c r="V698" s="42">
        <v>0</v>
      </c>
      <c r="W698" s="42">
        <v>211</v>
      </c>
      <c r="X698" s="42">
        <v>12</v>
      </c>
      <c r="Y698" s="42">
        <v>2532</v>
      </c>
      <c r="Z698" s="46">
        <v>0</v>
      </c>
      <c r="AA698" s="46">
        <v>0</v>
      </c>
      <c r="AB698" s="46">
        <v>43.872</v>
      </c>
      <c r="AC698" s="46">
        <v>0</v>
      </c>
      <c r="AD698" s="47">
        <v>43.87</v>
      </c>
      <c r="AE698" s="42">
        <v>12</v>
      </c>
      <c r="AF698" s="48">
        <v>526</v>
      </c>
    </row>
    <row r="699" s="1" customFormat="1" ht="14.25" spans="1:32">
      <c r="A699" s="18">
        <v>885</v>
      </c>
      <c r="B699" s="41" t="s">
        <v>1254</v>
      </c>
      <c r="C699" s="19" t="s">
        <v>1247</v>
      </c>
      <c r="D699" s="42">
        <v>2</v>
      </c>
      <c r="E699" s="42">
        <v>0</v>
      </c>
      <c r="F699" s="42">
        <v>0</v>
      </c>
      <c r="G699" s="42">
        <v>2</v>
      </c>
      <c r="H699" s="42">
        <v>0</v>
      </c>
      <c r="I699" s="43">
        <v>42037</v>
      </c>
      <c r="J699" s="42"/>
      <c r="K699" s="44" t="s">
        <v>1255</v>
      </c>
      <c r="L699" s="42">
        <v>54.09</v>
      </c>
      <c r="M699" s="42"/>
      <c r="N699" s="42">
        <v>0</v>
      </c>
      <c r="O699" s="42">
        <v>0</v>
      </c>
      <c r="P699" s="42">
        <v>32</v>
      </c>
      <c r="Q699" s="42">
        <v>0</v>
      </c>
      <c r="R699" s="42">
        <v>4.57</v>
      </c>
      <c r="S699" s="42">
        <v>0</v>
      </c>
      <c r="T699" s="42">
        <v>0</v>
      </c>
      <c r="U699" s="42">
        <v>32</v>
      </c>
      <c r="V699" s="42">
        <v>0</v>
      </c>
      <c r="W699" s="42">
        <v>214</v>
      </c>
      <c r="X699" s="42">
        <v>12</v>
      </c>
      <c r="Y699" s="42">
        <v>2568</v>
      </c>
      <c r="Z699" s="46">
        <v>0</v>
      </c>
      <c r="AA699" s="46">
        <v>0</v>
      </c>
      <c r="AB699" s="46">
        <v>43.872</v>
      </c>
      <c r="AC699" s="46">
        <v>0</v>
      </c>
      <c r="AD699" s="47">
        <v>43.87</v>
      </c>
      <c r="AE699" s="42">
        <v>12</v>
      </c>
      <c r="AF699" s="48">
        <v>526</v>
      </c>
    </row>
    <row r="700" s="1" customFormat="1" ht="14.25" spans="1:32">
      <c r="A700" s="18">
        <v>886</v>
      </c>
      <c r="B700" s="41" t="s">
        <v>1256</v>
      </c>
      <c r="C700" s="19" t="s">
        <v>488</v>
      </c>
      <c r="D700" s="42">
        <v>2</v>
      </c>
      <c r="E700" s="42">
        <v>0</v>
      </c>
      <c r="F700" s="42">
        <v>0</v>
      </c>
      <c r="G700" s="42">
        <v>2</v>
      </c>
      <c r="H700" s="42">
        <v>0</v>
      </c>
      <c r="I700" s="43">
        <v>42037</v>
      </c>
      <c r="J700" s="42"/>
      <c r="K700" s="44" t="s">
        <v>1257</v>
      </c>
      <c r="L700" s="42">
        <v>53.37</v>
      </c>
      <c r="M700" s="42"/>
      <c r="N700" s="42">
        <v>0</v>
      </c>
      <c r="O700" s="42">
        <v>0</v>
      </c>
      <c r="P700" s="42">
        <v>32</v>
      </c>
      <c r="Q700" s="42">
        <v>0</v>
      </c>
      <c r="R700" s="42">
        <v>4.57</v>
      </c>
      <c r="S700" s="42">
        <v>0</v>
      </c>
      <c r="T700" s="42">
        <v>0</v>
      </c>
      <c r="U700" s="42">
        <v>32</v>
      </c>
      <c r="V700" s="42">
        <v>0</v>
      </c>
      <c r="W700" s="42">
        <v>211</v>
      </c>
      <c r="X700" s="42">
        <v>12</v>
      </c>
      <c r="Y700" s="42">
        <v>2532</v>
      </c>
      <c r="Z700" s="46">
        <v>0</v>
      </c>
      <c r="AA700" s="46">
        <v>0</v>
      </c>
      <c r="AB700" s="46">
        <v>43.872</v>
      </c>
      <c r="AC700" s="46">
        <v>0</v>
      </c>
      <c r="AD700" s="47">
        <v>43.87</v>
      </c>
      <c r="AE700" s="42">
        <v>12</v>
      </c>
      <c r="AF700" s="48">
        <v>526</v>
      </c>
    </row>
    <row r="701" s="1" customFormat="1" ht="14.25" spans="1:32">
      <c r="A701" s="18">
        <v>887</v>
      </c>
      <c r="B701" s="41" t="s">
        <v>1258</v>
      </c>
      <c r="C701" s="19" t="s">
        <v>488</v>
      </c>
      <c r="D701" s="42">
        <v>3</v>
      </c>
      <c r="E701" s="42">
        <v>0</v>
      </c>
      <c r="F701" s="42">
        <v>0</v>
      </c>
      <c r="G701" s="42">
        <v>3</v>
      </c>
      <c r="H701" s="42">
        <v>0</v>
      </c>
      <c r="I701" s="43">
        <v>42037</v>
      </c>
      <c r="J701" s="42"/>
      <c r="K701" s="44" t="s">
        <v>1259</v>
      </c>
      <c r="L701" s="42">
        <v>53.37</v>
      </c>
      <c r="M701" s="42"/>
      <c r="N701" s="42">
        <v>0</v>
      </c>
      <c r="O701" s="42">
        <v>0</v>
      </c>
      <c r="P701" s="42">
        <v>48</v>
      </c>
      <c r="Q701" s="42">
        <v>0</v>
      </c>
      <c r="R701" s="42">
        <v>4.57</v>
      </c>
      <c r="S701" s="42">
        <v>0</v>
      </c>
      <c r="T701" s="42">
        <v>0</v>
      </c>
      <c r="U701" s="42">
        <v>48</v>
      </c>
      <c r="V701" s="42">
        <v>0</v>
      </c>
      <c r="W701" s="42">
        <v>207</v>
      </c>
      <c r="X701" s="42">
        <v>12</v>
      </c>
      <c r="Y701" s="42">
        <v>2484</v>
      </c>
      <c r="Z701" s="46">
        <v>0</v>
      </c>
      <c r="AA701" s="46">
        <v>0</v>
      </c>
      <c r="AB701" s="46">
        <v>65.808</v>
      </c>
      <c r="AC701" s="46">
        <v>0</v>
      </c>
      <c r="AD701" s="47">
        <v>65.8</v>
      </c>
      <c r="AE701" s="42">
        <v>12</v>
      </c>
      <c r="AF701" s="48">
        <v>789</v>
      </c>
    </row>
    <row r="702" s="1" customFormat="1" ht="14.25" spans="1:32">
      <c r="A702" s="18">
        <v>888</v>
      </c>
      <c r="B702" s="41" t="s">
        <v>1260</v>
      </c>
      <c r="C702" s="19" t="s">
        <v>1261</v>
      </c>
      <c r="D702" s="42">
        <v>3</v>
      </c>
      <c r="E702" s="42">
        <v>0</v>
      </c>
      <c r="F702" s="42">
        <v>0</v>
      </c>
      <c r="G702" s="42">
        <v>3</v>
      </c>
      <c r="H702" s="42">
        <v>0</v>
      </c>
      <c r="I702" s="43">
        <v>42037</v>
      </c>
      <c r="J702" s="42"/>
      <c r="K702" s="44" t="s">
        <v>1262</v>
      </c>
      <c r="L702" s="42">
        <v>54.09</v>
      </c>
      <c r="M702" s="42"/>
      <c r="N702" s="42">
        <v>0</v>
      </c>
      <c r="O702" s="42">
        <v>0</v>
      </c>
      <c r="P702" s="42">
        <v>48</v>
      </c>
      <c r="Q702" s="42">
        <v>0</v>
      </c>
      <c r="R702" s="42">
        <v>4.57</v>
      </c>
      <c r="S702" s="42">
        <v>0</v>
      </c>
      <c r="T702" s="42">
        <v>0</v>
      </c>
      <c r="U702" s="42">
        <v>48</v>
      </c>
      <c r="V702" s="42">
        <v>0</v>
      </c>
      <c r="W702" s="42">
        <v>210</v>
      </c>
      <c r="X702" s="42">
        <v>12</v>
      </c>
      <c r="Y702" s="42">
        <v>2520</v>
      </c>
      <c r="Z702" s="46">
        <v>0</v>
      </c>
      <c r="AA702" s="46">
        <v>0</v>
      </c>
      <c r="AB702" s="46">
        <v>65.808</v>
      </c>
      <c r="AC702" s="46">
        <v>0</v>
      </c>
      <c r="AD702" s="47">
        <v>65.8</v>
      </c>
      <c r="AE702" s="42">
        <v>12</v>
      </c>
      <c r="AF702" s="48">
        <v>789</v>
      </c>
    </row>
    <row r="703" s="1" customFormat="1" ht="14.25" spans="1:32">
      <c r="A703" s="18">
        <v>889</v>
      </c>
      <c r="B703" s="41" t="s">
        <v>1263</v>
      </c>
      <c r="C703" s="19" t="s">
        <v>1196</v>
      </c>
      <c r="D703" s="42">
        <v>1</v>
      </c>
      <c r="E703" s="42">
        <v>0</v>
      </c>
      <c r="F703" s="42">
        <v>0</v>
      </c>
      <c r="G703" s="42">
        <v>1</v>
      </c>
      <c r="H703" s="42">
        <v>0</v>
      </c>
      <c r="I703" s="43">
        <v>42037</v>
      </c>
      <c r="J703" s="42"/>
      <c r="K703" s="44" t="s">
        <v>1264</v>
      </c>
      <c r="L703" s="42">
        <v>54.09</v>
      </c>
      <c r="M703" s="42"/>
      <c r="N703" s="42">
        <v>0</v>
      </c>
      <c r="O703" s="42">
        <v>0</v>
      </c>
      <c r="P703" s="42">
        <v>16</v>
      </c>
      <c r="Q703" s="42">
        <v>0</v>
      </c>
      <c r="R703" s="42">
        <v>4.57</v>
      </c>
      <c r="S703" s="42">
        <v>0</v>
      </c>
      <c r="T703" s="42">
        <v>0</v>
      </c>
      <c r="U703" s="42">
        <v>16</v>
      </c>
      <c r="V703" s="42">
        <v>0</v>
      </c>
      <c r="W703" s="42">
        <v>210</v>
      </c>
      <c r="X703" s="42">
        <v>12</v>
      </c>
      <c r="Y703" s="42">
        <v>2520</v>
      </c>
      <c r="Z703" s="46">
        <v>0</v>
      </c>
      <c r="AA703" s="46">
        <v>0</v>
      </c>
      <c r="AB703" s="46">
        <v>21.936</v>
      </c>
      <c r="AC703" s="46">
        <v>0</v>
      </c>
      <c r="AD703" s="47">
        <v>21.93</v>
      </c>
      <c r="AE703" s="42">
        <v>12</v>
      </c>
      <c r="AF703" s="48">
        <v>263</v>
      </c>
    </row>
    <row r="704" s="1" customFormat="1" ht="14.25" spans="1:32">
      <c r="A704" s="18">
        <v>890</v>
      </c>
      <c r="B704" s="41" t="s">
        <v>1265</v>
      </c>
      <c r="C704" s="19" t="s">
        <v>1199</v>
      </c>
      <c r="D704" s="42">
        <v>2</v>
      </c>
      <c r="E704" s="42">
        <v>0</v>
      </c>
      <c r="F704" s="42">
        <v>0</v>
      </c>
      <c r="G704" s="42">
        <v>2</v>
      </c>
      <c r="H704" s="42">
        <v>0</v>
      </c>
      <c r="I704" s="43">
        <v>43042</v>
      </c>
      <c r="J704" s="42"/>
      <c r="K704" s="44" t="s">
        <v>1266</v>
      </c>
      <c r="L704" s="42">
        <v>53.37</v>
      </c>
      <c r="M704" s="42"/>
      <c r="N704" s="42">
        <v>0</v>
      </c>
      <c r="O704" s="42">
        <v>0</v>
      </c>
      <c r="P704" s="42">
        <v>32</v>
      </c>
      <c r="Q704" s="42">
        <v>0</v>
      </c>
      <c r="R704" s="42">
        <v>4.57</v>
      </c>
      <c r="S704" s="42">
        <v>0</v>
      </c>
      <c r="T704" s="42">
        <v>0</v>
      </c>
      <c r="U704" s="42">
        <v>32</v>
      </c>
      <c r="V704" s="42">
        <v>0</v>
      </c>
      <c r="W704" s="42">
        <v>207</v>
      </c>
      <c r="X704" s="42">
        <v>12</v>
      </c>
      <c r="Y704" s="42">
        <v>2484</v>
      </c>
      <c r="Z704" s="46">
        <v>0</v>
      </c>
      <c r="AA704" s="46">
        <v>0</v>
      </c>
      <c r="AB704" s="46">
        <v>43.872</v>
      </c>
      <c r="AC704" s="46">
        <v>0</v>
      </c>
      <c r="AD704" s="47">
        <v>43.87</v>
      </c>
      <c r="AE704" s="42">
        <v>12</v>
      </c>
      <c r="AF704" s="48">
        <v>526</v>
      </c>
    </row>
    <row r="705" s="1" customFormat="1" ht="14.25" spans="1:32">
      <c r="A705" s="18">
        <v>891</v>
      </c>
      <c r="B705" s="41" t="s">
        <v>1267</v>
      </c>
      <c r="C705" s="19" t="s">
        <v>118</v>
      </c>
      <c r="D705" s="42">
        <v>1</v>
      </c>
      <c r="E705" s="42">
        <v>0</v>
      </c>
      <c r="F705" s="42">
        <v>0</v>
      </c>
      <c r="G705" s="42">
        <v>1</v>
      </c>
      <c r="H705" s="42">
        <v>0</v>
      </c>
      <c r="I705" s="43">
        <v>42037</v>
      </c>
      <c r="J705" s="42"/>
      <c r="K705" s="44" t="s">
        <v>1268</v>
      </c>
      <c r="L705" s="42">
        <v>53.37</v>
      </c>
      <c r="M705" s="42"/>
      <c r="N705" s="42">
        <v>0</v>
      </c>
      <c r="O705" s="42">
        <v>0</v>
      </c>
      <c r="P705" s="42">
        <v>16</v>
      </c>
      <c r="Q705" s="42">
        <v>0</v>
      </c>
      <c r="R705" s="42">
        <v>4.57</v>
      </c>
      <c r="S705" s="42">
        <v>0</v>
      </c>
      <c r="T705" s="42">
        <v>0</v>
      </c>
      <c r="U705" s="42">
        <v>16</v>
      </c>
      <c r="V705" s="42">
        <v>0</v>
      </c>
      <c r="W705" s="42">
        <v>193</v>
      </c>
      <c r="X705" s="42">
        <v>12</v>
      </c>
      <c r="Y705" s="42">
        <v>2316</v>
      </c>
      <c r="Z705" s="46">
        <v>0</v>
      </c>
      <c r="AA705" s="46">
        <v>0</v>
      </c>
      <c r="AB705" s="46">
        <v>21.936</v>
      </c>
      <c r="AC705" s="46">
        <v>0</v>
      </c>
      <c r="AD705" s="47">
        <v>21.93</v>
      </c>
      <c r="AE705" s="42">
        <v>12</v>
      </c>
      <c r="AF705" s="48">
        <v>263</v>
      </c>
    </row>
    <row r="706" s="1" customFormat="1" ht="14.25" spans="1:32">
      <c r="A706" s="18">
        <v>892</v>
      </c>
      <c r="B706" s="41" t="s">
        <v>1269</v>
      </c>
      <c r="C706" s="19" t="s">
        <v>1270</v>
      </c>
      <c r="D706" s="42">
        <v>4</v>
      </c>
      <c r="E706" s="42">
        <v>0</v>
      </c>
      <c r="F706" s="42">
        <v>0</v>
      </c>
      <c r="G706" s="42">
        <v>4</v>
      </c>
      <c r="H706" s="42">
        <v>0</v>
      </c>
      <c r="I706" s="43">
        <v>42037</v>
      </c>
      <c r="J706" s="42"/>
      <c r="K706" s="44" t="s">
        <v>1271</v>
      </c>
      <c r="L706" s="42">
        <v>54.09</v>
      </c>
      <c r="M706" s="42"/>
      <c r="N706" s="42">
        <v>0</v>
      </c>
      <c r="O706" s="42">
        <v>0</v>
      </c>
      <c r="P706" s="42">
        <v>64</v>
      </c>
      <c r="Q706" s="42">
        <v>0</v>
      </c>
      <c r="R706" s="42">
        <v>4.57</v>
      </c>
      <c r="S706" s="42">
        <v>0</v>
      </c>
      <c r="T706" s="42">
        <v>0</v>
      </c>
      <c r="U706" s="42">
        <v>54.09</v>
      </c>
      <c r="V706" s="42">
        <v>0</v>
      </c>
      <c r="W706" s="42">
        <v>196</v>
      </c>
      <c r="X706" s="42">
        <v>12</v>
      </c>
      <c r="Y706" s="42">
        <v>2352</v>
      </c>
      <c r="Z706" s="46">
        <v>0</v>
      </c>
      <c r="AA706" s="46">
        <v>0</v>
      </c>
      <c r="AB706" s="46">
        <v>74.15739</v>
      </c>
      <c r="AC706" s="46">
        <v>0</v>
      </c>
      <c r="AD706" s="47">
        <v>74.15</v>
      </c>
      <c r="AE706" s="42">
        <v>12</v>
      </c>
      <c r="AF706" s="48">
        <v>889</v>
      </c>
    </row>
    <row r="707" s="1" customFormat="1" ht="14.25" spans="1:32">
      <c r="A707" s="18">
        <v>893</v>
      </c>
      <c r="B707" s="41" t="s">
        <v>1272</v>
      </c>
      <c r="C707" s="19" t="s">
        <v>1196</v>
      </c>
      <c r="D707" s="42">
        <v>2</v>
      </c>
      <c r="E707" s="42">
        <v>0</v>
      </c>
      <c r="F707" s="42">
        <v>0</v>
      </c>
      <c r="G707" s="42">
        <v>2</v>
      </c>
      <c r="H707" s="42">
        <v>0</v>
      </c>
      <c r="I707" s="43">
        <v>42037</v>
      </c>
      <c r="J707" s="42"/>
      <c r="K707" s="44" t="s">
        <v>1273</v>
      </c>
      <c r="L707" s="42">
        <v>54.09</v>
      </c>
      <c r="M707" s="42"/>
      <c r="N707" s="42">
        <v>0</v>
      </c>
      <c r="O707" s="42">
        <v>0</v>
      </c>
      <c r="P707" s="42">
        <v>32</v>
      </c>
      <c r="Q707" s="42">
        <v>0</v>
      </c>
      <c r="R707" s="42">
        <v>4.57</v>
      </c>
      <c r="S707" s="42">
        <v>0</v>
      </c>
      <c r="T707" s="42">
        <v>0</v>
      </c>
      <c r="U707" s="42">
        <v>32</v>
      </c>
      <c r="V707" s="42">
        <v>0</v>
      </c>
      <c r="W707" s="42">
        <v>196</v>
      </c>
      <c r="X707" s="42">
        <v>12</v>
      </c>
      <c r="Y707" s="42">
        <v>2352</v>
      </c>
      <c r="Z707" s="46">
        <v>0</v>
      </c>
      <c r="AA707" s="46">
        <v>0</v>
      </c>
      <c r="AB707" s="46">
        <v>43.872</v>
      </c>
      <c r="AC707" s="46">
        <v>0</v>
      </c>
      <c r="AD707" s="47">
        <v>43.87</v>
      </c>
      <c r="AE707" s="42">
        <v>12</v>
      </c>
      <c r="AF707" s="48">
        <v>526</v>
      </c>
    </row>
    <row r="708" s="1" customFormat="1" ht="14.25" spans="1:32">
      <c r="A708" s="18">
        <v>894</v>
      </c>
      <c r="B708" s="41" t="s">
        <v>1274</v>
      </c>
      <c r="C708" s="19" t="s">
        <v>1275</v>
      </c>
      <c r="D708" s="42">
        <v>1</v>
      </c>
      <c r="E708" s="42">
        <v>0</v>
      </c>
      <c r="F708" s="42">
        <v>0</v>
      </c>
      <c r="G708" s="42">
        <v>1</v>
      </c>
      <c r="H708" s="42">
        <v>0</v>
      </c>
      <c r="I708" s="43">
        <v>42037</v>
      </c>
      <c r="J708" s="42"/>
      <c r="K708" s="44" t="s">
        <v>1276</v>
      </c>
      <c r="L708" s="42">
        <v>53.37</v>
      </c>
      <c r="M708" s="42"/>
      <c r="N708" s="42">
        <v>0</v>
      </c>
      <c r="O708" s="42">
        <v>0</v>
      </c>
      <c r="P708" s="42">
        <v>16</v>
      </c>
      <c r="Q708" s="42">
        <v>0</v>
      </c>
      <c r="R708" s="42">
        <v>4.57</v>
      </c>
      <c r="S708" s="42">
        <v>0</v>
      </c>
      <c r="T708" s="42">
        <v>0</v>
      </c>
      <c r="U708" s="42">
        <v>16</v>
      </c>
      <c r="V708" s="42">
        <v>0</v>
      </c>
      <c r="W708" s="42">
        <v>193</v>
      </c>
      <c r="X708" s="42">
        <v>12</v>
      </c>
      <c r="Y708" s="42">
        <v>2316</v>
      </c>
      <c r="Z708" s="46">
        <v>0</v>
      </c>
      <c r="AA708" s="46">
        <v>0</v>
      </c>
      <c r="AB708" s="46">
        <v>21.936</v>
      </c>
      <c r="AC708" s="46">
        <v>0</v>
      </c>
      <c r="AD708" s="47">
        <v>21.93</v>
      </c>
      <c r="AE708" s="42">
        <v>12</v>
      </c>
      <c r="AF708" s="48">
        <v>263</v>
      </c>
    </row>
  </sheetData>
  <mergeCells count="20">
    <mergeCell ref="A1:AF1"/>
    <mergeCell ref="A2:D2"/>
    <mergeCell ref="K2:T2"/>
    <mergeCell ref="D3:H3"/>
    <mergeCell ref="I3:M3"/>
    <mergeCell ref="W3:AF3"/>
    <mergeCell ref="E4:H4"/>
    <mergeCell ref="I4:J4"/>
    <mergeCell ref="W4:Y4"/>
    <mergeCell ref="Z4:AF4"/>
    <mergeCell ref="A3:A5"/>
    <mergeCell ref="B3:B5"/>
    <mergeCell ref="C3:C5"/>
    <mergeCell ref="D4:D5"/>
    <mergeCell ref="K4:K5"/>
    <mergeCell ref="L4:L5"/>
    <mergeCell ref="M4:M5"/>
    <mergeCell ref="R3:R5"/>
    <mergeCell ref="N3:Q4"/>
    <mergeCell ref="S3:V4"/>
  </mergeCells>
  <conditionalFormatting sqref="K6:K477">
    <cfRule type="duplicateValues" dxfId="0" priority="4"/>
  </conditionalFormatting>
  <conditionalFormatting sqref="K478:K666">
    <cfRule type="duplicateValues" dxfId="0" priority="3"/>
  </conditionalFormatting>
  <conditionalFormatting sqref="AF6:AF666">
    <cfRule type="expression" dxfId="1" priority="1">
      <formula>AD6*AE6&gt;Y6</formula>
    </cfRule>
  </conditionalFormatting>
  <conditionalFormatting sqref="S6:V666">
    <cfRule type="expression" dxfId="1" priority="2">
      <formula>N6-S6&gt;0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2024-12-05T01:45:18Z</dcterms:created>
  <dcterms:modified xsi:type="dcterms:W3CDTF">2024-12-05T01:46:00Z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362C30D251694001980AC2081B126CF5</vt:lpwstr>
  </property>
  <property fmtid="{D5CDD505-2E9C-101B-9397-08002B2CF9AE}" pid="3" name="KSOProductBuildVer">
    <vt:lpwstr>2052-11.1.0.11372</vt:lpwstr>
  </property>
</Properties>
</file>